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DAEI\FEADER\Alex\Paramétrage PDA\Agri Invest Résilent CC_EAU\"/>
    </mc:Choice>
  </mc:AlternateContent>
  <xr:revisionPtr revIDLastSave="0" documentId="13_ncr:1_{6701527B-811E-4762-9503-FB5A326C52F1}" xr6:coauthVersionLast="47" xr6:coauthVersionMax="47" xr10:uidLastSave="{00000000-0000-0000-0000-000000000000}"/>
  <bookViews>
    <workbookView xWindow="-120" yWindow="-120" windowWidth="29040" windowHeight="15840" xr2:uid="{00000000-000D-0000-FFFF-FFFF00000000}"/>
  </bookViews>
  <sheets>
    <sheet name="Saisie_usager" sheetId="1" r:id="rId1"/>
    <sheet name="Instruction" sheetId="3" state="hidden" r:id="rId2"/>
    <sheet name="Ref_Invest" sheetId="2" state="hidden" r:id="rId3"/>
    <sheet name="Liste 230901" sheetId="4" state="hidden" r:id="rId4"/>
    <sheet name="Formules" sheetId="5" state="hidden" r:id="rId5"/>
    <sheet name="Mode emploi" sheetId="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1" l="1"/>
  <c r="O25" i="1"/>
  <c r="O24" i="1"/>
  <c r="O23" i="1"/>
  <c r="O22" i="1"/>
  <c r="O21" i="1"/>
  <c r="L21" i="3" s="1"/>
  <c r="O20" i="1"/>
  <c r="L20" i="3" s="1"/>
  <c r="P21" i="3"/>
  <c r="O35" i="2"/>
  <c r="O36" i="2"/>
  <c r="O37" i="2"/>
  <c r="A1" i="1"/>
  <c r="CD30" i="3"/>
  <c r="CD14" i="3"/>
  <c r="Y17" i="1"/>
  <c r="V17" i="1"/>
  <c r="Z20" i="1"/>
  <c r="Z21" i="1"/>
  <c r="Z22" i="1"/>
  <c r="Z23" i="1"/>
  <c r="Z24" i="1"/>
  <c r="Z25" i="1"/>
  <c r="Z26" i="1"/>
  <c r="Z27" i="1"/>
  <c r="Z28" i="1"/>
  <c r="Z29" i="1"/>
  <c r="Z30" i="1"/>
  <c r="Z31" i="1"/>
  <c r="Z32" i="1"/>
  <c r="Z33" i="1"/>
  <c r="Z34" i="1"/>
  <c r="Z35" i="1"/>
  <c r="Z36" i="1"/>
  <c r="Z37" i="1"/>
  <c r="Z38" i="1"/>
  <c r="I8" i="3"/>
  <c r="S29" i="2" l="1"/>
  <c r="T29" i="2"/>
  <c r="S30" i="2"/>
  <c r="T30" i="2"/>
  <c r="S31" i="2"/>
  <c r="T31" i="2"/>
  <c r="AK20" i="3" l="1"/>
  <c r="AE13" i="3"/>
  <c r="AA13" i="3"/>
  <c r="W13" i="3"/>
  <c r="AI6" i="3"/>
  <c r="R17" i="1"/>
  <c r="D8" i="1"/>
  <c r="C2" i="1"/>
  <c r="J120" i="3" l="1"/>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T4" i="2"/>
  <c r="T13" i="2"/>
  <c r="S4" i="2"/>
  <c r="H4" i="2"/>
  <c r="T5" i="2"/>
  <c r="S5" i="2"/>
  <c r="T6" i="2"/>
  <c r="S6" i="2"/>
  <c r="T7" i="2"/>
  <c r="S7" i="2"/>
  <c r="T8" i="2"/>
  <c r="S8" i="2"/>
  <c r="T9" i="2"/>
  <c r="N9" i="2"/>
  <c r="H9" i="2"/>
  <c r="T10" i="2"/>
  <c r="S10" i="2"/>
  <c r="T11" i="2"/>
  <c r="S11" i="2"/>
  <c r="T12" i="2"/>
  <c r="T14" i="2"/>
  <c r="N14" i="2"/>
  <c r="T15" i="2"/>
  <c r="S15" i="2"/>
  <c r="H15" i="2"/>
  <c r="T16" i="2"/>
  <c r="S16" i="2"/>
  <c r="H16" i="2"/>
  <c r="T17" i="2"/>
  <c r="N17" i="2"/>
  <c r="H17" i="2"/>
  <c r="T18" i="2"/>
  <c r="N18" i="2"/>
  <c r="H18" i="2"/>
  <c r="T19" i="2"/>
  <c r="S19" i="2"/>
  <c r="H19" i="2"/>
  <c r="T20" i="2"/>
  <c r="S20" i="2"/>
  <c r="H20" i="2"/>
  <c r="T21" i="2"/>
  <c r="N21" i="2"/>
  <c r="H21" i="2"/>
  <c r="T22" i="2"/>
  <c r="H22" i="2"/>
  <c r="T23" i="2"/>
  <c r="S23" i="2"/>
  <c r="H23" i="2"/>
  <c r="T24" i="2"/>
  <c r="S24" i="2"/>
  <c r="H24" i="2"/>
  <c r="T25" i="2"/>
  <c r="S25" i="2"/>
  <c r="T26" i="2"/>
  <c r="S26" i="2"/>
  <c r="H26" i="2"/>
  <c r="T27" i="2"/>
  <c r="S27" i="2"/>
  <c r="T28" i="2"/>
  <c r="S28" i="2"/>
  <c r="H28" i="2"/>
  <c r="S3" i="2"/>
  <c r="T3" i="2"/>
  <c r="N8" i="2" l="1"/>
  <c r="S18" i="2"/>
  <c r="N24" i="2"/>
  <c r="N20" i="2"/>
  <c r="N16" i="2"/>
  <c r="N19" i="2"/>
  <c r="S17" i="2"/>
  <c r="S9" i="2"/>
  <c r="N28" i="2"/>
  <c r="N15" i="2"/>
  <c r="S22" i="2"/>
  <c r="S14" i="2"/>
  <c r="N23" i="2"/>
  <c r="S21" i="2"/>
  <c r="S13" i="2"/>
  <c r="S12" i="2"/>
  <c r="A20" i="1"/>
  <c r="O38" i="2" s="1"/>
  <c r="N24" i="1"/>
  <c r="N32" i="1"/>
  <c r="N40" i="1"/>
  <c r="N48" i="1"/>
  <c r="N56" i="1"/>
  <c r="N64" i="1"/>
  <c r="N72" i="1"/>
  <c r="N80" i="1"/>
  <c r="N88" i="1"/>
  <c r="N96" i="1"/>
  <c r="N104" i="1"/>
  <c r="N112" i="1"/>
  <c r="N120" i="1"/>
  <c r="A28" i="1"/>
  <c r="O28" i="1" s="1"/>
  <c r="L28" i="3" s="1"/>
  <c r="A36" i="1"/>
  <c r="O36" i="1" s="1"/>
  <c r="L36" i="3" s="1"/>
  <c r="A44" i="1"/>
  <c r="O44" i="1" s="1"/>
  <c r="L44" i="3" s="1"/>
  <c r="A52" i="1"/>
  <c r="O52" i="1" s="1"/>
  <c r="L52" i="3" s="1"/>
  <c r="A60" i="1"/>
  <c r="O60" i="1" s="1"/>
  <c r="L60" i="3" s="1"/>
  <c r="A68" i="1"/>
  <c r="O68" i="1" s="1"/>
  <c r="L68" i="3" s="1"/>
  <c r="A76" i="1"/>
  <c r="O76" i="1" s="1"/>
  <c r="L76" i="3" s="1"/>
  <c r="A84" i="1"/>
  <c r="O84" i="1" s="1"/>
  <c r="L84" i="3" s="1"/>
  <c r="A92" i="1"/>
  <c r="O92" i="1" s="1"/>
  <c r="L92" i="3" s="1"/>
  <c r="A100" i="1"/>
  <c r="O100" i="1" s="1"/>
  <c r="L100" i="3" s="1"/>
  <c r="A108" i="1"/>
  <c r="O108" i="1" s="1"/>
  <c r="L108" i="3" s="1"/>
  <c r="A116" i="1"/>
  <c r="O116" i="1" s="1"/>
  <c r="L116" i="3" s="1"/>
  <c r="A85" i="1"/>
  <c r="O85" i="1" s="1"/>
  <c r="L85" i="3" s="1"/>
  <c r="A101" i="1"/>
  <c r="O101" i="1" s="1"/>
  <c r="L101" i="3" s="1"/>
  <c r="A117" i="1"/>
  <c r="O117" i="1" s="1"/>
  <c r="L117" i="3" s="1"/>
  <c r="A98" i="1"/>
  <c r="O98" i="1" s="1"/>
  <c r="L98" i="3" s="1"/>
  <c r="N103" i="1"/>
  <c r="A59" i="1"/>
  <c r="O59" i="1" s="1"/>
  <c r="L59" i="3" s="1"/>
  <c r="A107" i="1"/>
  <c r="O107" i="1" s="1"/>
  <c r="L107" i="3" s="1"/>
  <c r="N25" i="1"/>
  <c r="N33" i="1"/>
  <c r="N41" i="1"/>
  <c r="N49" i="1"/>
  <c r="N57" i="1"/>
  <c r="N65" i="1"/>
  <c r="N73" i="1"/>
  <c r="N81" i="1"/>
  <c r="N89" i="1"/>
  <c r="N97" i="1"/>
  <c r="N105" i="1"/>
  <c r="N113" i="1"/>
  <c r="A21" i="1"/>
  <c r="A29" i="1"/>
  <c r="O29" i="1" s="1"/>
  <c r="L29" i="3" s="1"/>
  <c r="A37" i="1"/>
  <c r="O37" i="1" s="1"/>
  <c r="L37" i="3" s="1"/>
  <c r="A45" i="1"/>
  <c r="O45" i="1" s="1"/>
  <c r="L45" i="3" s="1"/>
  <c r="A53" i="1"/>
  <c r="O53" i="1" s="1"/>
  <c r="L53" i="3" s="1"/>
  <c r="A61" i="1"/>
  <c r="O61" i="1" s="1"/>
  <c r="L61" i="3" s="1"/>
  <c r="A69" i="1"/>
  <c r="O69" i="1" s="1"/>
  <c r="L69" i="3" s="1"/>
  <c r="A77" i="1"/>
  <c r="O77" i="1" s="1"/>
  <c r="L77" i="3" s="1"/>
  <c r="A93" i="1"/>
  <c r="O93" i="1" s="1"/>
  <c r="L93" i="3" s="1"/>
  <c r="A109" i="1"/>
  <c r="O109" i="1" s="1"/>
  <c r="L109" i="3" s="1"/>
  <c r="A90" i="1"/>
  <c r="O90" i="1" s="1"/>
  <c r="L90" i="3" s="1"/>
  <c r="N23" i="1"/>
  <c r="N79" i="1"/>
  <c r="A27" i="1"/>
  <c r="O27" i="1" s="1"/>
  <c r="L27" i="3" s="1"/>
  <c r="A67" i="1"/>
  <c r="O67" i="1" s="1"/>
  <c r="L67" i="3" s="1"/>
  <c r="A115" i="1"/>
  <c r="O115" i="1" s="1"/>
  <c r="L115" i="3" s="1"/>
  <c r="N26" i="1"/>
  <c r="N34" i="1"/>
  <c r="N42" i="1"/>
  <c r="N50" i="1"/>
  <c r="N58" i="1"/>
  <c r="N66" i="1"/>
  <c r="N74" i="1"/>
  <c r="N82" i="1"/>
  <c r="N90" i="1"/>
  <c r="N98" i="1"/>
  <c r="N106" i="1"/>
  <c r="N114" i="1"/>
  <c r="A22" i="1"/>
  <c r="L22" i="3" s="1"/>
  <c r="A30" i="1"/>
  <c r="O30" i="1" s="1"/>
  <c r="L30" i="3" s="1"/>
  <c r="A38" i="1"/>
  <c r="O38" i="1" s="1"/>
  <c r="L38" i="3" s="1"/>
  <c r="A46" i="1"/>
  <c r="O46" i="1" s="1"/>
  <c r="L46" i="3" s="1"/>
  <c r="A54" i="1"/>
  <c r="O54" i="1" s="1"/>
  <c r="L54" i="3" s="1"/>
  <c r="A62" i="1"/>
  <c r="O62" i="1" s="1"/>
  <c r="L62" i="3" s="1"/>
  <c r="A70" i="1"/>
  <c r="O70" i="1" s="1"/>
  <c r="L70" i="3" s="1"/>
  <c r="A78" i="1"/>
  <c r="O78" i="1" s="1"/>
  <c r="L78" i="3" s="1"/>
  <c r="A86" i="1"/>
  <c r="O86" i="1" s="1"/>
  <c r="L86" i="3" s="1"/>
  <c r="A94" i="1"/>
  <c r="O94" i="1" s="1"/>
  <c r="L94" i="3" s="1"/>
  <c r="A102" i="1"/>
  <c r="O102" i="1" s="1"/>
  <c r="L102" i="3" s="1"/>
  <c r="A110" i="1"/>
  <c r="O110" i="1" s="1"/>
  <c r="L110" i="3" s="1"/>
  <c r="A118" i="1"/>
  <c r="O118" i="1" s="1"/>
  <c r="L118" i="3" s="1"/>
  <c r="A87" i="1"/>
  <c r="O87" i="1" s="1"/>
  <c r="L87" i="3" s="1"/>
  <c r="A103" i="1"/>
  <c r="O103" i="1" s="1"/>
  <c r="L103" i="3" s="1"/>
  <c r="A119" i="1"/>
  <c r="O119" i="1" s="1"/>
  <c r="L119" i="3" s="1"/>
  <c r="A106" i="1"/>
  <c r="O106" i="1" s="1"/>
  <c r="L106" i="3" s="1"/>
  <c r="N31" i="1"/>
  <c r="N71" i="1"/>
  <c r="N111" i="1"/>
  <c r="A51" i="1"/>
  <c r="O51" i="1" s="1"/>
  <c r="L51" i="3" s="1"/>
  <c r="A99" i="1"/>
  <c r="O99" i="1" s="1"/>
  <c r="L99" i="3" s="1"/>
  <c r="N27" i="1"/>
  <c r="N35" i="1"/>
  <c r="N43" i="1"/>
  <c r="N51" i="1"/>
  <c r="N59" i="1"/>
  <c r="N67" i="1"/>
  <c r="N75" i="1"/>
  <c r="N83" i="1"/>
  <c r="N91" i="1"/>
  <c r="N99" i="1"/>
  <c r="N107" i="1"/>
  <c r="N115" i="1"/>
  <c r="A23" i="1"/>
  <c r="A31" i="1"/>
  <c r="O31" i="1" s="1"/>
  <c r="L31" i="3" s="1"/>
  <c r="A39" i="1"/>
  <c r="O39" i="1" s="1"/>
  <c r="L39" i="3" s="1"/>
  <c r="A47" i="1"/>
  <c r="O47" i="1" s="1"/>
  <c r="L47" i="3" s="1"/>
  <c r="A55" i="1"/>
  <c r="O55" i="1" s="1"/>
  <c r="L55" i="3" s="1"/>
  <c r="A63" i="1"/>
  <c r="O63" i="1" s="1"/>
  <c r="L63" i="3" s="1"/>
  <c r="A71" i="1"/>
  <c r="O71" i="1" s="1"/>
  <c r="L71" i="3" s="1"/>
  <c r="A79" i="1"/>
  <c r="O79" i="1" s="1"/>
  <c r="L79" i="3" s="1"/>
  <c r="A95" i="1"/>
  <c r="O95" i="1" s="1"/>
  <c r="L95" i="3" s="1"/>
  <c r="A111" i="1"/>
  <c r="O111" i="1" s="1"/>
  <c r="L111" i="3" s="1"/>
  <c r="A82" i="1"/>
  <c r="O82" i="1" s="1"/>
  <c r="L82" i="3" s="1"/>
  <c r="N95" i="1"/>
  <c r="A43" i="1"/>
  <c r="O43" i="1" s="1"/>
  <c r="L43" i="3" s="1"/>
  <c r="A91" i="1"/>
  <c r="O91" i="1" s="1"/>
  <c r="L91" i="3" s="1"/>
  <c r="N28" i="1"/>
  <c r="N36" i="1"/>
  <c r="N44" i="1"/>
  <c r="N52" i="1"/>
  <c r="N60" i="1"/>
  <c r="N68" i="1"/>
  <c r="N76" i="1"/>
  <c r="N84" i="1"/>
  <c r="N92" i="1"/>
  <c r="N100" i="1"/>
  <c r="N108" i="1"/>
  <c r="N116" i="1"/>
  <c r="A24" i="1"/>
  <c r="L24" i="3" s="1"/>
  <c r="A32" i="1"/>
  <c r="O32" i="1" s="1"/>
  <c r="L32" i="3" s="1"/>
  <c r="A40" i="1"/>
  <c r="O40" i="1" s="1"/>
  <c r="L40" i="3" s="1"/>
  <c r="A48" i="1"/>
  <c r="O48" i="1" s="1"/>
  <c r="L48" i="3" s="1"/>
  <c r="A56" i="1"/>
  <c r="O56" i="1" s="1"/>
  <c r="L56" i="3" s="1"/>
  <c r="A64" i="1"/>
  <c r="O64" i="1" s="1"/>
  <c r="L64" i="3" s="1"/>
  <c r="A72" i="1"/>
  <c r="O72" i="1" s="1"/>
  <c r="L72" i="3" s="1"/>
  <c r="A80" i="1"/>
  <c r="O80" i="1" s="1"/>
  <c r="L80" i="3" s="1"/>
  <c r="A88" i="1"/>
  <c r="O88" i="1" s="1"/>
  <c r="L88" i="3" s="1"/>
  <c r="A96" i="1"/>
  <c r="O96" i="1" s="1"/>
  <c r="L96" i="3" s="1"/>
  <c r="A104" i="1"/>
  <c r="O104" i="1" s="1"/>
  <c r="L104" i="3" s="1"/>
  <c r="A112" i="1"/>
  <c r="O112" i="1" s="1"/>
  <c r="L112" i="3" s="1"/>
  <c r="A120" i="1"/>
  <c r="O120" i="1" s="1"/>
  <c r="L120" i="3" s="1"/>
  <c r="N22" i="1"/>
  <c r="N38" i="1"/>
  <c r="N54" i="1"/>
  <c r="N70" i="1"/>
  <c r="N86" i="1"/>
  <c r="N102" i="1"/>
  <c r="N118" i="1"/>
  <c r="A42" i="1"/>
  <c r="O42" i="1" s="1"/>
  <c r="L42" i="3" s="1"/>
  <c r="A58" i="1"/>
  <c r="O58" i="1" s="1"/>
  <c r="L58" i="3" s="1"/>
  <c r="A74" i="1"/>
  <c r="O74" i="1" s="1"/>
  <c r="L74" i="3" s="1"/>
  <c r="N55" i="1"/>
  <c r="N119" i="1"/>
  <c r="A83" i="1"/>
  <c r="O83" i="1" s="1"/>
  <c r="L83" i="3" s="1"/>
  <c r="N29" i="1"/>
  <c r="N37" i="1"/>
  <c r="N45" i="1"/>
  <c r="N53" i="1"/>
  <c r="N61" i="1"/>
  <c r="N69" i="1"/>
  <c r="N77" i="1"/>
  <c r="N85" i="1"/>
  <c r="N93" i="1"/>
  <c r="N101" i="1"/>
  <c r="N109" i="1"/>
  <c r="N117" i="1"/>
  <c r="A25" i="1"/>
  <c r="L25" i="3" s="1"/>
  <c r="A33" i="1"/>
  <c r="O33" i="1" s="1"/>
  <c r="L33" i="3" s="1"/>
  <c r="A41" i="1"/>
  <c r="O41" i="1" s="1"/>
  <c r="L41" i="3" s="1"/>
  <c r="A49" i="1"/>
  <c r="O49" i="1" s="1"/>
  <c r="L49" i="3" s="1"/>
  <c r="A57" i="1"/>
  <c r="O57" i="1" s="1"/>
  <c r="L57" i="3" s="1"/>
  <c r="A65" i="1"/>
  <c r="O65" i="1" s="1"/>
  <c r="L65" i="3" s="1"/>
  <c r="A73" i="1"/>
  <c r="O73" i="1" s="1"/>
  <c r="L73" i="3" s="1"/>
  <c r="A81" i="1"/>
  <c r="O81" i="1" s="1"/>
  <c r="L81" i="3" s="1"/>
  <c r="A89" i="1"/>
  <c r="O89" i="1" s="1"/>
  <c r="L89" i="3" s="1"/>
  <c r="A97" i="1"/>
  <c r="O97" i="1" s="1"/>
  <c r="L97" i="3" s="1"/>
  <c r="A105" i="1"/>
  <c r="O105" i="1" s="1"/>
  <c r="L105" i="3" s="1"/>
  <c r="A113" i="1"/>
  <c r="O113" i="1" s="1"/>
  <c r="L113" i="3" s="1"/>
  <c r="N30" i="1"/>
  <c r="N46" i="1"/>
  <c r="N62" i="1"/>
  <c r="N78" i="1"/>
  <c r="N94" i="1"/>
  <c r="N110" i="1"/>
  <c r="A26" i="1"/>
  <c r="A34" i="1"/>
  <c r="O34" i="1" s="1"/>
  <c r="L34" i="3" s="1"/>
  <c r="A50" i="1"/>
  <c r="O50" i="1" s="1"/>
  <c r="L50" i="3" s="1"/>
  <c r="A66" i="1"/>
  <c r="O66" i="1" s="1"/>
  <c r="L66" i="3" s="1"/>
  <c r="A114" i="1"/>
  <c r="O114" i="1" s="1"/>
  <c r="L114" i="3" s="1"/>
  <c r="N39" i="1"/>
  <c r="N47" i="1"/>
  <c r="N63" i="1"/>
  <c r="N87" i="1"/>
  <c r="A35" i="1"/>
  <c r="O35" i="1" s="1"/>
  <c r="L35" i="3" s="1"/>
  <c r="A75" i="1"/>
  <c r="O75" i="1" s="1"/>
  <c r="L75" i="3" s="1"/>
  <c r="N27" i="2"/>
  <c r="P120" i="3"/>
  <c r="P119" i="3"/>
  <c r="P118" i="3"/>
  <c r="P117" i="3"/>
  <c r="P116" i="3"/>
  <c r="P115" i="3"/>
  <c r="P114" i="3"/>
  <c r="P113" i="3"/>
  <c r="P112" i="3"/>
  <c r="P111" i="3"/>
  <c r="P110" i="3"/>
  <c r="P109" i="3"/>
  <c r="P108" i="3"/>
  <c r="P107" i="3"/>
  <c r="P106" i="3"/>
  <c r="P105" i="3"/>
  <c r="P104" i="3"/>
  <c r="P103" i="3"/>
  <c r="P102" i="3"/>
  <c r="P101" i="3"/>
  <c r="P100" i="3"/>
  <c r="P99" i="3"/>
  <c r="P98" i="3"/>
  <c r="P97" i="3"/>
  <c r="P96" i="3"/>
  <c r="P95" i="3"/>
  <c r="P94" i="3"/>
  <c r="P93" i="3"/>
  <c r="P92" i="3"/>
  <c r="P91" i="3"/>
  <c r="P90" i="3"/>
  <c r="P89" i="3"/>
  <c r="P88" i="3"/>
  <c r="P87" i="3"/>
  <c r="P86" i="3"/>
  <c r="P85" i="3"/>
  <c r="P84" i="3"/>
  <c r="P83" i="3"/>
  <c r="P82" i="3"/>
  <c r="P81" i="3"/>
  <c r="P80" i="3"/>
  <c r="P79" i="3"/>
  <c r="P78" i="3"/>
  <c r="P77" i="3"/>
  <c r="P76" i="3"/>
  <c r="P75" i="3"/>
  <c r="P74" i="3"/>
  <c r="P73" i="3"/>
  <c r="P72" i="3"/>
  <c r="P71" i="3"/>
  <c r="P70" i="3"/>
  <c r="P69" i="3"/>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3" i="3"/>
  <c r="P22" i="3"/>
  <c r="P20" i="3"/>
  <c r="C120" i="3"/>
  <c r="A120" i="3" s="1"/>
  <c r="C119" i="3"/>
  <c r="C118" i="3"/>
  <c r="C117" i="3"/>
  <c r="A117" i="3" s="1"/>
  <c r="C116" i="3"/>
  <c r="A116" i="3" s="1"/>
  <c r="C115" i="3"/>
  <c r="A115" i="3" s="1"/>
  <c r="C114" i="3"/>
  <c r="C113" i="3"/>
  <c r="A113" i="3" s="1"/>
  <c r="C112" i="3"/>
  <c r="A112" i="3" s="1"/>
  <c r="C111" i="3"/>
  <c r="C110" i="3"/>
  <c r="C109" i="3"/>
  <c r="A109" i="3" s="1"/>
  <c r="C108" i="3"/>
  <c r="A108" i="3" s="1"/>
  <c r="C107" i="3"/>
  <c r="A107" i="3" s="1"/>
  <c r="C106" i="3"/>
  <c r="A106" i="3" s="1"/>
  <c r="C105" i="3"/>
  <c r="A105" i="3" s="1"/>
  <c r="C104" i="3"/>
  <c r="A104" i="3" s="1"/>
  <c r="C103" i="3"/>
  <c r="C102" i="3"/>
  <c r="A102" i="3" s="1"/>
  <c r="C101" i="3"/>
  <c r="A101" i="3" s="1"/>
  <c r="C100" i="3"/>
  <c r="A100" i="3" s="1"/>
  <c r="C99" i="3"/>
  <c r="A99" i="3" s="1"/>
  <c r="C98" i="3"/>
  <c r="C97" i="3"/>
  <c r="A97" i="3" s="1"/>
  <c r="C96" i="3"/>
  <c r="A96" i="3" s="1"/>
  <c r="C95" i="3"/>
  <c r="C94" i="3"/>
  <c r="A94" i="3" s="1"/>
  <c r="C93" i="3"/>
  <c r="A93" i="3" s="1"/>
  <c r="C92" i="3"/>
  <c r="A92" i="3" s="1"/>
  <c r="C91" i="3"/>
  <c r="A91" i="3" s="1"/>
  <c r="C90" i="3"/>
  <c r="A90" i="3" s="1"/>
  <c r="C89" i="3"/>
  <c r="A89" i="3" s="1"/>
  <c r="C88" i="3"/>
  <c r="C87" i="3"/>
  <c r="C86" i="3"/>
  <c r="A86" i="3" s="1"/>
  <c r="C85" i="3"/>
  <c r="A85" i="3" s="1"/>
  <c r="C84" i="3"/>
  <c r="A84" i="3" s="1"/>
  <c r="C83" i="3"/>
  <c r="A83" i="3" s="1"/>
  <c r="C82" i="3"/>
  <c r="A82" i="3" s="1"/>
  <c r="C81" i="3"/>
  <c r="A81" i="3" s="1"/>
  <c r="C80" i="3"/>
  <c r="C79" i="3"/>
  <c r="C78" i="3"/>
  <c r="A78" i="3" s="1"/>
  <c r="C77" i="3"/>
  <c r="A77" i="3" s="1"/>
  <c r="C76" i="3"/>
  <c r="A76" i="3" s="1"/>
  <c r="C75" i="3"/>
  <c r="A75" i="3" s="1"/>
  <c r="C74" i="3"/>
  <c r="C73" i="3"/>
  <c r="A73" i="3" s="1"/>
  <c r="C72" i="3"/>
  <c r="C71" i="3"/>
  <c r="C70" i="3"/>
  <c r="A70" i="3" s="1"/>
  <c r="C69" i="3"/>
  <c r="A69" i="3" s="1"/>
  <c r="C68" i="3"/>
  <c r="A68" i="3" s="1"/>
  <c r="C67" i="3"/>
  <c r="A67" i="3" s="1"/>
  <c r="C66" i="3"/>
  <c r="A66" i="3" s="1"/>
  <c r="C65" i="3"/>
  <c r="A65" i="3" s="1"/>
  <c r="C64" i="3"/>
  <c r="C63" i="3"/>
  <c r="C62" i="3"/>
  <c r="A62" i="3" s="1"/>
  <c r="C61" i="3"/>
  <c r="A61" i="3" s="1"/>
  <c r="C60" i="3"/>
  <c r="A60" i="3" s="1"/>
  <c r="C59" i="3"/>
  <c r="A59" i="3" s="1"/>
  <c r="C58" i="3"/>
  <c r="A58" i="3" s="1"/>
  <c r="C57" i="3"/>
  <c r="A57" i="3" s="1"/>
  <c r="C56" i="3"/>
  <c r="C55" i="3"/>
  <c r="C54" i="3"/>
  <c r="A54" i="3" s="1"/>
  <c r="C53" i="3"/>
  <c r="A53" i="3" s="1"/>
  <c r="C52" i="3"/>
  <c r="A52" i="3" s="1"/>
  <c r="C51" i="3"/>
  <c r="A51" i="3" s="1"/>
  <c r="C50" i="3"/>
  <c r="C49" i="3"/>
  <c r="A49" i="3" s="1"/>
  <c r="C48" i="3"/>
  <c r="C47" i="3"/>
  <c r="C46" i="3"/>
  <c r="A46" i="3" s="1"/>
  <c r="C45" i="3"/>
  <c r="A45" i="3" s="1"/>
  <c r="C44" i="3"/>
  <c r="A44" i="3" s="1"/>
  <c r="C43" i="3"/>
  <c r="A43" i="3" s="1"/>
  <c r="C42" i="3"/>
  <c r="A42" i="3" s="1"/>
  <c r="C41" i="3"/>
  <c r="A41" i="3" s="1"/>
  <c r="C40" i="3"/>
  <c r="C39" i="3"/>
  <c r="C38" i="3"/>
  <c r="A38" i="3" s="1"/>
  <c r="C37" i="3"/>
  <c r="A37" i="3" s="1"/>
  <c r="C36" i="3"/>
  <c r="A36" i="3" s="1"/>
  <c r="C35" i="3"/>
  <c r="A35" i="3" s="1"/>
  <c r="C34" i="3"/>
  <c r="A34" i="3" s="1"/>
  <c r="C33" i="3"/>
  <c r="A33" i="3" s="1"/>
  <c r="C32" i="3"/>
  <c r="C31" i="3"/>
  <c r="C30" i="3"/>
  <c r="A30" i="3" s="1"/>
  <c r="C29" i="3"/>
  <c r="A29" i="3" s="1"/>
  <c r="C28" i="3"/>
  <c r="A28" i="3" s="1"/>
  <c r="C27" i="3"/>
  <c r="A27" i="3" s="1"/>
  <c r="C26" i="3"/>
  <c r="C25" i="3"/>
  <c r="A25" i="3" s="1"/>
  <c r="C24" i="3"/>
  <c r="C23" i="3"/>
  <c r="C22" i="3"/>
  <c r="C21" i="3"/>
  <c r="C20" i="3"/>
  <c r="O39" i="2" l="1"/>
  <c r="N31" i="2"/>
  <c r="N30" i="2"/>
  <c r="N10" i="2"/>
  <c r="N22" i="2"/>
  <c r="L26" i="3"/>
  <c r="AG20" i="3"/>
  <c r="P23" i="2"/>
  <c r="P14" i="2"/>
  <c r="P9" i="2"/>
  <c r="P21" i="2"/>
  <c r="P8" i="2"/>
  <c r="P28" i="2"/>
  <c r="P19" i="2"/>
  <c r="P7" i="2"/>
  <c r="P27" i="2"/>
  <c r="P18" i="2"/>
  <c r="P6" i="2"/>
  <c r="P26" i="2"/>
  <c r="P17" i="2"/>
  <c r="P5" i="2"/>
  <c r="P25" i="2"/>
  <c r="P16" i="2"/>
  <c r="P3" i="2"/>
  <c r="P24" i="2"/>
  <c r="P15" i="2"/>
  <c r="N11" i="2"/>
  <c r="N29" i="2"/>
  <c r="N3" i="2"/>
  <c r="B3" i="2" s="1"/>
  <c r="O34" i="2"/>
  <c r="B34" i="2" s="1"/>
  <c r="N12" i="2"/>
  <c r="AJ20" i="3"/>
  <c r="A20" i="3"/>
  <c r="N4" i="2"/>
  <c r="N26" i="2"/>
  <c r="AJ22" i="3"/>
  <c r="N6" i="2"/>
  <c r="AF20" i="3"/>
  <c r="N5" i="2"/>
  <c r="AJ110" i="3"/>
  <c r="AJ118" i="3"/>
  <c r="AJ21" i="3"/>
  <c r="AJ23" i="3"/>
  <c r="AJ31" i="3"/>
  <c r="AJ39" i="3"/>
  <c r="AJ47" i="3"/>
  <c r="AJ55" i="3"/>
  <c r="AJ63" i="3"/>
  <c r="AJ71" i="3"/>
  <c r="AJ79" i="3"/>
  <c r="AJ87" i="3"/>
  <c r="AJ95" i="3"/>
  <c r="AJ103" i="3"/>
  <c r="AJ111" i="3"/>
  <c r="AJ119" i="3"/>
  <c r="AJ24" i="3"/>
  <c r="AJ32" i="3"/>
  <c r="AJ40" i="3"/>
  <c r="AJ48" i="3"/>
  <c r="AJ56" i="3"/>
  <c r="AJ64" i="3"/>
  <c r="AJ72" i="3"/>
  <c r="AJ80" i="3"/>
  <c r="AJ88" i="3"/>
  <c r="A39" i="3"/>
  <c r="A118" i="3"/>
  <c r="A110" i="3"/>
  <c r="A103" i="3"/>
  <c r="AJ120" i="3"/>
  <c r="A47" i="3"/>
  <c r="AJ85" i="3"/>
  <c r="A95" i="3"/>
  <c r="A31" i="3"/>
  <c r="AJ112" i="3"/>
  <c r="AJ69" i="3"/>
  <c r="AJ109" i="3"/>
  <c r="AJ61" i="3"/>
  <c r="A79" i="3"/>
  <c r="AJ104" i="3"/>
  <c r="AJ53" i="3"/>
  <c r="AJ117" i="3"/>
  <c r="A119" i="3"/>
  <c r="A71" i="3"/>
  <c r="AJ101" i="3"/>
  <c r="AJ45" i="3"/>
  <c r="AJ26" i="3"/>
  <c r="AJ50" i="3"/>
  <c r="AJ74" i="3"/>
  <c r="AJ98" i="3"/>
  <c r="AJ114" i="3"/>
  <c r="A63" i="3"/>
  <c r="AJ96" i="3"/>
  <c r="AJ37" i="3"/>
  <c r="AJ77" i="3"/>
  <c r="A87" i="3"/>
  <c r="A111" i="3"/>
  <c r="A55" i="3"/>
  <c r="AJ93" i="3"/>
  <c r="AJ29" i="3"/>
  <c r="A114" i="3"/>
  <c r="A98" i="3"/>
  <c r="A74" i="3"/>
  <c r="A50" i="3"/>
  <c r="A26" i="3"/>
  <c r="A88" i="3"/>
  <c r="A80" i="3"/>
  <c r="A72" i="3"/>
  <c r="A64" i="3"/>
  <c r="A56" i="3"/>
  <c r="A48" i="3"/>
  <c r="A40" i="3"/>
  <c r="A32" i="3"/>
  <c r="A24" i="3"/>
  <c r="AJ102" i="3"/>
  <c r="AJ94" i="3"/>
  <c r="AJ86" i="3"/>
  <c r="AJ78" i="3"/>
  <c r="AJ70" i="3"/>
  <c r="AJ62" i="3"/>
  <c r="AJ54" i="3"/>
  <c r="AJ46" i="3"/>
  <c r="AJ38" i="3"/>
  <c r="AJ30" i="3"/>
  <c r="AJ116" i="3"/>
  <c r="AJ108" i="3"/>
  <c r="AJ100" i="3"/>
  <c r="AJ92" i="3"/>
  <c r="AJ84" i="3"/>
  <c r="AJ76" i="3"/>
  <c r="AJ68" i="3"/>
  <c r="AJ60" i="3"/>
  <c r="AJ52" i="3"/>
  <c r="AJ44" i="3"/>
  <c r="AJ36" i="3"/>
  <c r="AJ28" i="3"/>
  <c r="AJ115" i="3"/>
  <c r="AJ107" i="3"/>
  <c r="AJ99" i="3"/>
  <c r="AJ91" i="3"/>
  <c r="AJ83" i="3"/>
  <c r="AJ75" i="3"/>
  <c r="AJ67" i="3"/>
  <c r="AJ59" i="3"/>
  <c r="AJ51" i="3"/>
  <c r="AJ43" i="3"/>
  <c r="AJ35" i="3"/>
  <c r="AJ27" i="3"/>
  <c r="AJ106" i="3"/>
  <c r="AJ90" i="3"/>
  <c r="AJ82" i="3"/>
  <c r="AJ66" i="3"/>
  <c r="AJ58" i="3"/>
  <c r="AJ42" i="3"/>
  <c r="AJ34" i="3"/>
  <c r="AJ113" i="3"/>
  <c r="AJ105" i="3"/>
  <c r="AJ97" i="3"/>
  <c r="AJ89" i="3"/>
  <c r="AJ81" i="3"/>
  <c r="AJ73" i="3"/>
  <c r="AJ65" i="3"/>
  <c r="AJ57" i="3"/>
  <c r="AJ49" i="3"/>
  <c r="AJ41" i="3"/>
  <c r="AJ33" i="3"/>
  <c r="AJ25" i="3"/>
  <c r="Q35" i="2" l="1"/>
  <c r="Q36" i="2"/>
  <c r="Q37" i="2"/>
  <c r="AH20" i="3"/>
  <c r="C15" i="2"/>
  <c r="B15" i="2"/>
  <c r="C28" i="2"/>
  <c r="B28" i="2"/>
  <c r="B20" i="2"/>
  <c r="B27" i="2"/>
  <c r="C23" i="2"/>
  <c r="B23" i="2"/>
  <c r="C8" i="2"/>
  <c r="B8" i="2"/>
  <c r="C16" i="2"/>
  <c r="B16" i="2"/>
  <c r="C9" i="2"/>
  <c r="B9" i="2"/>
  <c r="C14" i="2"/>
  <c r="B14" i="2"/>
  <c r="C19" i="2"/>
  <c r="B19" i="2"/>
  <c r="AG113" i="3"/>
  <c r="AG105" i="3"/>
  <c r="AG97" i="3"/>
  <c r="AG89" i="3"/>
  <c r="AG81" i="3"/>
  <c r="AG73" i="3"/>
  <c r="AG65" i="3"/>
  <c r="AG57" i="3"/>
  <c r="AG49" i="3"/>
  <c r="AG41" i="3"/>
  <c r="AG33" i="3"/>
  <c r="AG25" i="3"/>
  <c r="AG92" i="3"/>
  <c r="AG44" i="3"/>
  <c r="AG91" i="3"/>
  <c r="AG43" i="3"/>
  <c r="AG120" i="3"/>
  <c r="AG112" i="3"/>
  <c r="AG104" i="3"/>
  <c r="AG96" i="3"/>
  <c r="AG88" i="3"/>
  <c r="AG80" i="3"/>
  <c r="AG72" i="3"/>
  <c r="AG64" i="3"/>
  <c r="AG56" i="3"/>
  <c r="AG48" i="3"/>
  <c r="AG40" i="3"/>
  <c r="AG32" i="3"/>
  <c r="AG76" i="3"/>
  <c r="AG36" i="3"/>
  <c r="AG107" i="3"/>
  <c r="AG59" i="3"/>
  <c r="AG119" i="3"/>
  <c r="AG111" i="3"/>
  <c r="AG103" i="3"/>
  <c r="AG95" i="3"/>
  <c r="AG87" i="3"/>
  <c r="AG79" i="3"/>
  <c r="AG71" i="3"/>
  <c r="AG63" i="3"/>
  <c r="AG55" i="3"/>
  <c r="AG47" i="3"/>
  <c r="AG39" i="3"/>
  <c r="AG31" i="3"/>
  <c r="AG84" i="3"/>
  <c r="AG28" i="3"/>
  <c r="AG115" i="3"/>
  <c r="AG67" i="3"/>
  <c r="AG118" i="3"/>
  <c r="AG110" i="3"/>
  <c r="AG102" i="3"/>
  <c r="AG94" i="3"/>
  <c r="AG86" i="3"/>
  <c r="AG78" i="3"/>
  <c r="AG70" i="3"/>
  <c r="AG62" i="3"/>
  <c r="AG54" i="3"/>
  <c r="AG46" i="3"/>
  <c r="AG38" i="3"/>
  <c r="AG30" i="3"/>
  <c r="AG100" i="3"/>
  <c r="AG52" i="3"/>
  <c r="AG99" i="3"/>
  <c r="AG51" i="3"/>
  <c r="AG117" i="3"/>
  <c r="AG109" i="3"/>
  <c r="AG101" i="3"/>
  <c r="AG93" i="3"/>
  <c r="AG85" i="3"/>
  <c r="AG77" i="3"/>
  <c r="AG69" i="3"/>
  <c r="AG61" i="3"/>
  <c r="AG53" i="3"/>
  <c r="AG45" i="3"/>
  <c r="AG37" i="3"/>
  <c r="AG29" i="3"/>
  <c r="AG116" i="3"/>
  <c r="AG68" i="3"/>
  <c r="AG83" i="3"/>
  <c r="AG35" i="3"/>
  <c r="AG114" i="3"/>
  <c r="AG106" i="3"/>
  <c r="AG98" i="3"/>
  <c r="AG90" i="3"/>
  <c r="AG82" i="3"/>
  <c r="AG74" i="3"/>
  <c r="AG66" i="3"/>
  <c r="AG58" i="3"/>
  <c r="AG50" i="3"/>
  <c r="AG42" i="3"/>
  <c r="AG34" i="3"/>
  <c r="AG26" i="3"/>
  <c r="AG108" i="3"/>
  <c r="AG60" i="3"/>
  <c r="AG75" i="3"/>
  <c r="AG27" i="3"/>
  <c r="F50" i="2"/>
  <c r="G49" i="2" l="1"/>
  <c r="AL10" i="1"/>
  <c r="AL14" i="1"/>
  <c r="AL30" i="1"/>
  <c r="AL46" i="1"/>
  <c r="AL62" i="1"/>
  <c r="AL64" i="1"/>
  <c r="AL18" i="1"/>
  <c r="AL34" i="1"/>
  <c r="AL66" i="1"/>
  <c r="AL22" i="1"/>
  <c r="AL24" i="1"/>
  <c r="AL16" i="1"/>
  <c r="AL32" i="1"/>
  <c r="AL48" i="1"/>
  <c r="AL50" i="1"/>
  <c r="AL52" i="1"/>
  <c r="AL54" i="1"/>
  <c r="AL56" i="1"/>
  <c r="AL42" i="1"/>
  <c r="AL12" i="1"/>
  <c r="AL60" i="1"/>
  <c r="AL44" i="1"/>
  <c r="AL20" i="1"/>
  <c r="AL36" i="1"/>
  <c r="AL38" i="1"/>
  <c r="AL40" i="1"/>
  <c r="AL26" i="1"/>
  <c r="AL58" i="1"/>
  <c r="AL28" i="1"/>
  <c r="D1" i="5"/>
  <c r="E2" i="5"/>
  <c r="B4" i="2" l="1"/>
  <c r="B5" i="2"/>
  <c r="B20" i="1"/>
  <c r="B6" i="2" l="1"/>
  <c r="B17" i="2"/>
  <c r="B20" i="3"/>
  <c r="AG22" i="3"/>
  <c r="AG21" i="3"/>
  <c r="AG23" i="3" l="1"/>
  <c r="AE8" i="3"/>
  <c r="AA8" i="3"/>
  <c r="AK21" i="3"/>
  <c r="AK22" i="3"/>
  <c r="AF22" i="3" s="1"/>
  <c r="AK23" i="3"/>
  <c r="AK24" i="3"/>
  <c r="AF24" i="3" s="1"/>
  <c r="AK25" i="3"/>
  <c r="AK26" i="3"/>
  <c r="AF26" i="3" s="1"/>
  <c r="AK27" i="3"/>
  <c r="AF27" i="3" s="1"/>
  <c r="AK28" i="3"/>
  <c r="AF28" i="3" s="1"/>
  <c r="AK29" i="3"/>
  <c r="AF29" i="3" s="1"/>
  <c r="AK30" i="3"/>
  <c r="AF30" i="3" s="1"/>
  <c r="AK31" i="3"/>
  <c r="AF31" i="3" s="1"/>
  <c r="AK32" i="3"/>
  <c r="AF32" i="3" s="1"/>
  <c r="AK33" i="3"/>
  <c r="AF33" i="3" s="1"/>
  <c r="AK34" i="3"/>
  <c r="AF34" i="3" s="1"/>
  <c r="AK35" i="3"/>
  <c r="AF35" i="3" s="1"/>
  <c r="AK36" i="3"/>
  <c r="AF36" i="3" s="1"/>
  <c r="AK37" i="3"/>
  <c r="AF37" i="3" s="1"/>
  <c r="AK38" i="3"/>
  <c r="AF38" i="3" s="1"/>
  <c r="AK39" i="3"/>
  <c r="AF39" i="3" s="1"/>
  <c r="AK40" i="3"/>
  <c r="AF40" i="3" s="1"/>
  <c r="AK41" i="3"/>
  <c r="AF41" i="3" s="1"/>
  <c r="AK42" i="3"/>
  <c r="AF42" i="3" s="1"/>
  <c r="AK43" i="3"/>
  <c r="AF43" i="3" s="1"/>
  <c r="AK44" i="3"/>
  <c r="AF44" i="3" s="1"/>
  <c r="AK45" i="3"/>
  <c r="AF45" i="3" s="1"/>
  <c r="AK46" i="3"/>
  <c r="AF46" i="3" s="1"/>
  <c r="AK47" i="3"/>
  <c r="AF47" i="3" s="1"/>
  <c r="AK48" i="3"/>
  <c r="AF48" i="3" s="1"/>
  <c r="AK49" i="3"/>
  <c r="AF49" i="3" s="1"/>
  <c r="AK50" i="3"/>
  <c r="AF50" i="3" s="1"/>
  <c r="AK51" i="3"/>
  <c r="AF51" i="3" s="1"/>
  <c r="AK52" i="3"/>
  <c r="AF52" i="3" s="1"/>
  <c r="AK53" i="3"/>
  <c r="AF53" i="3" s="1"/>
  <c r="AK54" i="3"/>
  <c r="AF54" i="3" s="1"/>
  <c r="AK55" i="3"/>
  <c r="AF55" i="3" s="1"/>
  <c r="AK56" i="3"/>
  <c r="AF56" i="3" s="1"/>
  <c r="AK57" i="3"/>
  <c r="AF57" i="3" s="1"/>
  <c r="AK58" i="3"/>
  <c r="AF58" i="3" s="1"/>
  <c r="AK59" i="3"/>
  <c r="AF59" i="3" s="1"/>
  <c r="AK60" i="3"/>
  <c r="AF60" i="3" s="1"/>
  <c r="AK61" i="3"/>
  <c r="AF61" i="3" s="1"/>
  <c r="AK62" i="3"/>
  <c r="AF62" i="3" s="1"/>
  <c r="AK63" i="3"/>
  <c r="AF63" i="3" s="1"/>
  <c r="AK64" i="3"/>
  <c r="AF64" i="3" s="1"/>
  <c r="AK65" i="3"/>
  <c r="AF65" i="3" s="1"/>
  <c r="AK66" i="3"/>
  <c r="AF66" i="3" s="1"/>
  <c r="AK67" i="3"/>
  <c r="AF67" i="3" s="1"/>
  <c r="AK68" i="3"/>
  <c r="AF68" i="3" s="1"/>
  <c r="AK69" i="3"/>
  <c r="AF69" i="3" s="1"/>
  <c r="AK70" i="3"/>
  <c r="AF70" i="3" s="1"/>
  <c r="AK71" i="3"/>
  <c r="AF71" i="3" s="1"/>
  <c r="AK72" i="3"/>
  <c r="AF72" i="3" s="1"/>
  <c r="AK73" i="3"/>
  <c r="AF73" i="3" s="1"/>
  <c r="AK74" i="3"/>
  <c r="AF74" i="3" s="1"/>
  <c r="AK75" i="3"/>
  <c r="AF75" i="3" s="1"/>
  <c r="AK76" i="3"/>
  <c r="AF76" i="3" s="1"/>
  <c r="AK77" i="3"/>
  <c r="AF77" i="3" s="1"/>
  <c r="AK78" i="3"/>
  <c r="AF78" i="3" s="1"/>
  <c r="AK79" i="3"/>
  <c r="AF79" i="3" s="1"/>
  <c r="AK80" i="3"/>
  <c r="AF80" i="3" s="1"/>
  <c r="AK81" i="3"/>
  <c r="AF81" i="3" s="1"/>
  <c r="AK82" i="3"/>
  <c r="AF82" i="3" s="1"/>
  <c r="AK83" i="3"/>
  <c r="AF83" i="3" s="1"/>
  <c r="AK84" i="3"/>
  <c r="AF84" i="3" s="1"/>
  <c r="AK85" i="3"/>
  <c r="AF85" i="3" s="1"/>
  <c r="AK86" i="3"/>
  <c r="AF86" i="3" s="1"/>
  <c r="AK87" i="3"/>
  <c r="AF87" i="3" s="1"/>
  <c r="AK88" i="3"/>
  <c r="AF88" i="3" s="1"/>
  <c r="AK89" i="3"/>
  <c r="AF89" i="3" s="1"/>
  <c r="AK90" i="3"/>
  <c r="AF90" i="3" s="1"/>
  <c r="AK91" i="3"/>
  <c r="AF91" i="3" s="1"/>
  <c r="AK92" i="3"/>
  <c r="AF92" i="3" s="1"/>
  <c r="AK93" i="3"/>
  <c r="AF93" i="3" s="1"/>
  <c r="AK94" i="3"/>
  <c r="AF94" i="3" s="1"/>
  <c r="AK95" i="3"/>
  <c r="AF95" i="3" s="1"/>
  <c r="AK96" i="3"/>
  <c r="AF96" i="3" s="1"/>
  <c r="AK97" i="3"/>
  <c r="AF97" i="3" s="1"/>
  <c r="AK98" i="3"/>
  <c r="AF98" i="3" s="1"/>
  <c r="AK99" i="3"/>
  <c r="AF99" i="3" s="1"/>
  <c r="AK100" i="3"/>
  <c r="AF100" i="3" s="1"/>
  <c r="AK101" i="3"/>
  <c r="AF101" i="3" s="1"/>
  <c r="AK102" i="3"/>
  <c r="AF102" i="3" s="1"/>
  <c r="AK103" i="3"/>
  <c r="AF103" i="3" s="1"/>
  <c r="AK104" i="3"/>
  <c r="AF104" i="3" s="1"/>
  <c r="AK105" i="3"/>
  <c r="AF105" i="3" s="1"/>
  <c r="AK106" i="3"/>
  <c r="AF106" i="3" s="1"/>
  <c r="AK107" i="3"/>
  <c r="AF107" i="3" s="1"/>
  <c r="AK108" i="3"/>
  <c r="AF108" i="3" s="1"/>
  <c r="AK109" i="3"/>
  <c r="AF109" i="3" s="1"/>
  <c r="AK110" i="3"/>
  <c r="AF110" i="3" s="1"/>
  <c r="AK111" i="3"/>
  <c r="AF111" i="3" s="1"/>
  <c r="AK112" i="3"/>
  <c r="AF112" i="3" s="1"/>
  <c r="AK113" i="3"/>
  <c r="AF113" i="3" s="1"/>
  <c r="AK114" i="3"/>
  <c r="AF114" i="3" s="1"/>
  <c r="AK115" i="3"/>
  <c r="AF115" i="3" s="1"/>
  <c r="AK116" i="3"/>
  <c r="AF116" i="3" s="1"/>
  <c r="AK117" i="3"/>
  <c r="AF117" i="3" s="1"/>
  <c r="AK118" i="3"/>
  <c r="AF118" i="3" s="1"/>
  <c r="AK119" i="3"/>
  <c r="AF119" i="3" s="1"/>
  <c r="AK120" i="3"/>
  <c r="AF120" i="3"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B21" i="1" l="1"/>
  <c r="AD120" i="3" l="1"/>
  <c r="AC120" i="3"/>
  <c r="AB120" i="3"/>
  <c r="Z120" i="3"/>
  <c r="Y120" i="3"/>
  <c r="X120" i="3"/>
  <c r="O120" i="3"/>
  <c r="N120" i="3"/>
  <c r="M120" i="3"/>
  <c r="G120" i="3"/>
  <c r="AD119" i="3"/>
  <c r="AC119" i="3"/>
  <c r="AB119" i="3"/>
  <c r="Z119" i="3"/>
  <c r="Y119" i="3"/>
  <c r="X119" i="3"/>
  <c r="O119" i="3"/>
  <c r="N119" i="3"/>
  <c r="M119" i="3"/>
  <c r="G119" i="3"/>
  <c r="AD118" i="3"/>
  <c r="AC118" i="3"/>
  <c r="AB118" i="3"/>
  <c r="Z118" i="3"/>
  <c r="Y118" i="3"/>
  <c r="X118" i="3"/>
  <c r="O118" i="3"/>
  <c r="N118" i="3"/>
  <c r="M118" i="3"/>
  <c r="G118" i="3"/>
  <c r="AD117" i="3"/>
  <c r="AC117" i="3"/>
  <c r="AB117" i="3"/>
  <c r="Z117" i="3"/>
  <c r="Y117" i="3"/>
  <c r="X117" i="3"/>
  <c r="O117" i="3"/>
  <c r="N117" i="3"/>
  <c r="M117" i="3"/>
  <c r="G117" i="3"/>
  <c r="AD116" i="3"/>
  <c r="AC116" i="3"/>
  <c r="AB116" i="3"/>
  <c r="Z116" i="3"/>
  <c r="Y116" i="3"/>
  <c r="X116" i="3"/>
  <c r="O116" i="3"/>
  <c r="N116" i="3"/>
  <c r="M116" i="3"/>
  <c r="G116" i="3"/>
  <c r="AD115" i="3"/>
  <c r="AC115" i="3"/>
  <c r="AB115" i="3"/>
  <c r="Z115" i="3"/>
  <c r="Y115" i="3"/>
  <c r="X115" i="3"/>
  <c r="O115" i="3"/>
  <c r="N115" i="3"/>
  <c r="M115" i="3"/>
  <c r="G115" i="3"/>
  <c r="AD114" i="3"/>
  <c r="AC114" i="3"/>
  <c r="AB114" i="3"/>
  <c r="Z114" i="3"/>
  <c r="Y114" i="3"/>
  <c r="X114" i="3"/>
  <c r="O114" i="3"/>
  <c r="N114" i="3"/>
  <c r="M114" i="3"/>
  <c r="G114" i="3"/>
  <c r="AD113" i="3"/>
  <c r="AC113" i="3"/>
  <c r="AB113" i="3"/>
  <c r="Z113" i="3"/>
  <c r="Y113" i="3"/>
  <c r="X113" i="3"/>
  <c r="O113" i="3"/>
  <c r="N113" i="3"/>
  <c r="M113" i="3"/>
  <c r="G113" i="3"/>
  <c r="AD112" i="3"/>
  <c r="AC112" i="3"/>
  <c r="AB112" i="3"/>
  <c r="Z112" i="3"/>
  <c r="Y112" i="3"/>
  <c r="X112" i="3"/>
  <c r="O112" i="3"/>
  <c r="N112" i="3"/>
  <c r="M112" i="3"/>
  <c r="G112" i="3"/>
  <c r="AD111" i="3"/>
  <c r="AC111" i="3"/>
  <c r="AB111" i="3"/>
  <c r="Z111" i="3"/>
  <c r="Y111" i="3"/>
  <c r="X111" i="3"/>
  <c r="O111" i="3"/>
  <c r="N111" i="3"/>
  <c r="M111" i="3"/>
  <c r="G111" i="3"/>
  <c r="AD110" i="3"/>
  <c r="AC110" i="3"/>
  <c r="AB110" i="3"/>
  <c r="Z110" i="3"/>
  <c r="Y110" i="3"/>
  <c r="X110" i="3"/>
  <c r="O110" i="3"/>
  <c r="N110" i="3"/>
  <c r="M110" i="3"/>
  <c r="G110" i="3"/>
  <c r="AD109" i="3"/>
  <c r="AC109" i="3"/>
  <c r="AB109" i="3"/>
  <c r="Z109" i="3"/>
  <c r="Y109" i="3"/>
  <c r="X109" i="3"/>
  <c r="O109" i="3"/>
  <c r="N109" i="3"/>
  <c r="M109" i="3"/>
  <c r="G109" i="3"/>
  <c r="AD108" i="3"/>
  <c r="AC108" i="3"/>
  <c r="AB108" i="3"/>
  <c r="Z108" i="3"/>
  <c r="Y108" i="3"/>
  <c r="X108" i="3"/>
  <c r="O108" i="3"/>
  <c r="N108" i="3"/>
  <c r="M108" i="3"/>
  <c r="G108" i="3"/>
  <c r="AD107" i="3"/>
  <c r="AC107" i="3"/>
  <c r="AB107" i="3"/>
  <c r="Z107" i="3"/>
  <c r="Y107" i="3"/>
  <c r="X107" i="3"/>
  <c r="O107" i="3"/>
  <c r="N107" i="3"/>
  <c r="M107" i="3"/>
  <c r="G107" i="3"/>
  <c r="AD106" i="3"/>
  <c r="AC106" i="3"/>
  <c r="AB106" i="3"/>
  <c r="Z106" i="3"/>
  <c r="Y106" i="3"/>
  <c r="X106" i="3"/>
  <c r="O106" i="3"/>
  <c r="N106" i="3"/>
  <c r="M106" i="3"/>
  <c r="G106" i="3"/>
  <c r="AD105" i="3"/>
  <c r="AC105" i="3"/>
  <c r="AB105" i="3"/>
  <c r="Z105" i="3"/>
  <c r="Y105" i="3"/>
  <c r="X105" i="3"/>
  <c r="O105" i="3"/>
  <c r="N105" i="3"/>
  <c r="M105" i="3"/>
  <c r="G105" i="3"/>
  <c r="AD104" i="3"/>
  <c r="AC104" i="3"/>
  <c r="AB104" i="3"/>
  <c r="Z104" i="3"/>
  <c r="Y104" i="3"/>
  <c r="X104" i="3"/>
  <c r="O104" i="3"/>
  <c r="N104" i="3"/>
  <c r="M104" i="3"/>
  <c r="G104" i="3"/>
  <c r="AD103" i="3"/>
  <c r="AC103" i="3"/>
  <c r="AB103" i="3"/>
  <c r="Z103" i="3"/>
  <c r="Y103" i="3"/>
  <c r="X103" i="3"/>
  <c r="O103" i="3"/>
  <c r="N103" i="3"/>
  <c r="M103" i="3"/>
  <c r="G103" i="3"/>
  <c r="AD102" i="3"/>
  <c r="AC102" i="3"/>
  <c r="AB102" i="3"/>
  <c r="Z102" i="3"/>
  <c r="Y102" i="3"/>
  <c r="X102" i="3"/>
  <c r="O102" i="3"/>
  <c r="N102" i="3"/>
  <c r="M102" i="3"/>
  <c r="G102" i="3"/>
  <c r="AD101" i="3"/>
  <c r="AC101" i="3"/>
  <c r="AB101" i="3"/>
  <c r="Z101" i="3"/>
  <c r="Y101" i="3"/>
  <c r="X101" i="3"/>
  <c r="O101" i="3"/>
  <c r="N101" i="3"/>
  <c r="M101" i="3"/>
  <c r="G101" i="3"/>
  <c r="AD100" i="3"/>
  <c r="AC100" i="3"/>
  <c r="AB100" i="3"/>
  <c r="Z100" i="3"/>
  <c r="Y100" i="3"/>
  <c r="X100" i="3"/>
  <c r="O100" i="3"/>
  <c r="N100" i="3"/>
  <c r="M100" i="3"/>
  <c r="G100" i="3"/>
  <c r="AD99" i="3"/>
  <c r="AC99" i="3"/>
  <c r="AB99" i="3"/>
  <c r="Z99" i="3"/>
  <c r="Y99" i="3"/>
  <c r="X99" i="3"/>
  <c r="O99" i="3"/>
  <c r="N99" i="3"/>
  <c r="M99" i="3"/>
  <c r="G99" i="3"/>
  <c r="AD98" i="3"/>
  <c r="AC98" i="3"/>
  <c r="AB98" i="3"/>
  <c r="Z98" i="3"/>
  <c r="Y98" i="3"/>
  <c r="X98" i="3"/>
  <c r="O98" i="3"/>
  <c r="N98" i="3"/>
  <c r="M98" i="3"/>
  <c r="G98" i="3"/>
  <c r="AD97" i="3"/>
  <c r="AC97" i="3"/>
  <c r="AB97" i="3"/>
  <c r="Z97" i="3"/>
  <c r="Y97" i="3"/>
  <c r="X97" i="3"/>
  <c r="O97" i="3"/>
  <c r="N97" i="3"/>
  <c r="M97" i="3"/>
  <c r="G97" i="3"/>
  <c r="AD96" i="3"/>
  <c r="AC96" i="3"/>
  <c r="AB96" i="3"/>
  <c r="Z96" i="3"/>
  <c r="Y96" i="3"/>
  <c r="X96" i="3"/>
  <c r="O96" i="3"/>
  <c r="N96" i="3"/>
  <c r="M96" i="3"/>
  <c r="G96" i="3"/>
  <c r="AD95" i="3"/>
  <c r="AC95" i="3"/>
  <c r="AB95" i="3"/>
  <c r="Z95" i="3"/>
  <c r="Y95" i="3"/>
  <c r="X95" i="3"/>
  <c r="O95" i="3"/>
  <c r="N95" i="3"/>
  <c r="M95" i="3"/>
  <c r="G95" i="3"/>
  <c r="AD94" i="3"/>
  <c r="AC94" i="3"/>
  <c r="AB94" i="3"/>
  <c r="Z94" i="3"/>
  <c r="Y94" i="3"/>
  <c r="X94" i="3"/>
  <c r="O94" i="3"/>
  <c r="N94" i="3"/>
  <c r="M94" i="3"/>
  <c r="G94" i="3"/>
  <c r="AD93" i="3"/>
  <c r="AC93" i="3"/>
  <c r="AB93" i="3"/>
  <c r="Z93" i="3"/>
  <c r="Y93" i="3"/>
  <c r="X93" i="3"/>
  <c r="O93" i="3"/>
  <c r="N93" i="3"/>
  <c r="M93" i="3"/>
  <c r="G93" i="3"/>
  <c r="AD92" i="3"/>
  <c r="AC92" i="3"/>
  <c r="AB92" i="3"/>
  <c r="Z92" i="3"/>
  <c r="Y92" i="3"/>
  <c r="X92" i="3"/>
  <c r="O92" i="3"/>
  <c r="N92" i="3"/>
  <c r="M92" i="3"/>
  <c r="G92" i="3"/>
  <c r="AD91" i="3"/>
  <c r="AC91" i="3"/>
  <c r="AB91" i="3"/>
  <c r="Z91" i="3"/>
  <c r="Y91" i="3"/>
  <c r="X91" i="3"/>
  <c r="O91" i="3"/>
  <c r="N91" i="3"/>
  <c r="M91" i="3"/>
  <c r="G91" i="3"/>
  <c r="AD90" i="3"/>
  <c r="AC90" i="3"/>
  <c r="AB90" i="3"/>
  <c r="Z90" i="3"/>
  <c r="Y90" i="3"/>
  <c r="X90" i="3"/>
  <c r="O90" i="3"/>
  <c r="N90" i="3"/>
  <c r="M90" i="3"/>
  <c r="G90" i="3"/>
  <c r="AD89" i="3"/>
  <c r="AC89" i="3"/>
  <c r="AB89" i="3"/>
  <c r="Z89" i="3"/>
  <c r="Y89" i="3"/>
  <c r="X89" i="3"/>
  <c r="O89" i="3"/>
  <c r="N89" i="3"/>
  <c r="M89" i="3"/>
  <c r="G89" i="3"/>
  <c r="AD88" i="3"/>
  <c r="AC88" i="3"/>
  <c r="AB88" i="3"/>
  <c r="Z88" i="3"/>
  <c r="Y88" i="3"/>
  <c r="X88" i="3"/>
  <c r="O88" i="3"/>
  <c r="N88" i="3"/>
  <c r="M88" i="3"/>
  <c r="G88" i="3"/>
  <c r="AD87" i="3"/>
  <c r="AC87" i="3"/>
  <c r="AB87" i="3"/>
  <c r="Z87" i="3"/>
  <c r="Y87" i="3"/>
  <c r="X87" i="3"/>
  <c r="O87" i="3"/>
  <c r="N87" i="3"/>
  <c r="M87" i="3"/>
  <c r="G87" i="3"/>
  <c r="AD86" i="3"/>
  <c r="AC86" i="3"/>
  <c r="AB86" i="3"/>
  <c r="Z86" i="3"/>
  <c r="Y86" i="3"/>
  <c r="X86" i="3"/>
  <c r="O86" i="3"/>
  <c r="N86" i="3"/>
  <c r="M86" i="3"/>
  <c r="G86" i="3"/>
  <c r="AD85" i="3"/>
  <c r="AC85" i="3"/>
  <c r="AB85" i="3"/>
  <c r="Z85" i="3"/>
  <c r="Y85" i="3"/>
  <c r="X85" i="3"/>
  <c r="O85" i="3"/>
  <c r="N85" i="3"/>
  <c r="M85" i="3"/>
  <c r="G85" i="3"/>
  <c r="AD84" i="3"/>
  <c r="AC84" i="3"/>
  <c r="AB84" i="3"/>
  <c r="Z84" i="3"/>
  <c r="Y84" i="3"/>
  <c r="X84" i="3"/>
  <c r="O84" i="3"/>
  <c r="N84" i="3"/>
  <c r="M84" i="3"/>
  <c r="G84" i="3"/>
  <c r="AD83" i="3"/>
  <c r="AC83" i="3"/>
  <c r="AB83" i="3"/>
  <c r="Z83" i="3"/>
  <c r="Y83" i="3"/>
  <c r="X83" i="3"/>
  <c r="O83" i="3"/>
  <c r="N83" i="3"/>
  <c r="M83" i="3"/>
  <c r="G83" i="3"/>
  <c r="AD82" i="3"/>
  <c r="AC82" i="3"/>
  <c r="AB82" i="3"/>
  <c r="Z82" i="3"/>
  <c r="Y82" i="3"/>
  <c r="X82" i="3"/>
  <c r="O82" i="3"/>
  <c r="N82" i="3"/>
  <c r="M82" i="3"/>
  <c r="G82" i="3"/>
  <c r="AD81" i="3"/>
  <c r="AC81" i="3"/>
  <c r="AB81" i="3"/>
  <c r="Z81" i="3"/>
  <c r="Y81" i="3"/>
  <c r="X81" i="3"/>
  <c r="O81" i="3"/>
  <c r="N81" i="3"/>
  <c r="M81" i="3"/>
  <c r="G81" i="3"/>
  <c r="AD80" i="3"/>
  <c r="AC80" i="3"/>
  <c r="AB80" i="3"/>
  <c r="Z80" i="3"/>
  <c r="Y80" i="3"/>
  <c r="X80" i="3"/>
  <c r="O80" i="3"/>
  <c r="N80" i="3"/>
  <c r="M80" i="3"/>
  <c r="G80" i="3"/>
  <c r="AD79" i="3"/>
  <c r="AC79" i="3"/>
  <c r="AB79" i="3"/>
  <c r="Z79" i="3"/>
  <c r="Y79" i="3"/>
  <c r="X79" i="3"/>
  <c r="O79" i="3"/>
  <c r="N79" i="3"/>
  <c r="M79" i="3"/>
  <c r="G79" i="3"/>
  <c r="AD78" i="3"/>
  <c r="AC78" i="3"/>
  <c r="AB78" i="3"/>
  <c r="Z78" i="3"/>
  <c r="Y78" i="3"/>
  <c r="X78" i="3"/>
  <c r="O78" i="3"/>
  <c r="N78" i="3"/>
  <c r="M78" i="3"/>
  <c r="G78" i="3"/>
  <c r="AD77" i="3"/>
  <c r="AC77" i="3"/>
  <c r="AB77" i="3"/>
  <c r="Z77" i="3"/>
  <c r="Y77" i="3"/>
  <c r="X77" i="3"/>
  <c r="O77" i="3"/>
  <c r="N77" i="3"/>
  <c r="M77" i="3"/>
  <c r="G77" i="3"/>
  <c r="AD76" i="3"/>
  <c r="AC76" i="3"/>
  <c r="AB76" i="3"/>
  <c r="Z76" i="3"/>
  <c r="Y76" i="3"/>
  <c r="X76" i="3"/>
  <c r="O76" i="3"/>
  <c r="N76" i="3"/>
  <c r="M76" i="3"/>
  <c r="G76" i="3"/>
  <c r="AD75" i="3"/>
  <c r="AC75" i="3"/>
  <c r="AB75" i="3"/>
  <c r="Z75" i="3"/>
  <c r="Y75" i="3"/>
  <c r="X75" i="3"/>
  <c r="O75" i="3"/>
  <c r="N75" i="3"/>
  <c r="M75" i="3"/>
  <c r="G75" i="3"/>
  <c r="AD74" i="3"/>
  <c r="AC74" i="3"/>
  <c r="AB74" i="3"/>
  <c r="Z74" i="3"/>
  <c r="Y74" i="3"/>
  <c r="X74" i="3"/>
  <c r="O74" i="3"/>
  <c r="N74" i="3"/>
  <c r="M74" i="3"/>
  <c r="G74" i="3"/>
  <c r="AD73" i="3"/>
  <c r="AC73" i="3"/>
  <c r="AB73" i="3"/>
  <c r="Z73" i="3"/>
  <c r="Y73" i="3"/>
  <c r="X73" i="3"/>
  <c r="O73" i="3"/>
  <c r="N73" i="3"/>
  <c r="M73" i="3"/>
  <c r="G73" i="3"/>
  <c r="AD72" i="3"/>
  <c r="AC72" i="3"/>
  <c r="AB72" i="3"/>
  <c r="Z72" i="3"/>
  <c r="Y72" i="3"/>
  <c r="X72" i="3"/>
  <c r="O72" i="3"/>
  <c r="N72" i="3"/>
  <c r="M72" i="3"/>
  <c r="G72" i="3"/>
  <c r="AD71" i="3"/>
  <c r="AC71" i="3"/>
  <c r="AB71" i="3"/>
  <c r="Z71" i="3"/>
  <c r="Y71" i="3"/>
  <c r="X71" i="3"/>
  <c r="O71" i="3"/>
  <c r="N71" i="3"/>
  <c r="M71" i="3"/>
  <c r="G71" i="3"/>
  <c r="AD70" i="3"/>
  <c r="AC70" i="3"/>
  <c r="AB70" i="3"/>
  <c r="Z70" i="3"/>
  <c r="Y70" i="3"/>
  <c r="X70" i="3"/>
  <c r="O70" i="3"/>
  <c r="N70" i="3"/>
  <c r="M70" i="3"/>
  <c r="G70" i="3"/>
  <c r="AD69" i="3"/>
  <c r="AC69" i="3"/>
  <c r="AB69" i="3"/>
  <c r="Z69" i="3"/>
  <c r="Y69" i="3"/>
  <c r="X69" i="3"/>
  <c r="O69" i="3"/>
  <c r="N69" i="3"/>
  <c r="M69" i="3"/>
  <c r="G69" i="3"/>
  <c r="AD68" i="3"/>
  <c r="AC68" i="3"/>
  <c r="AB68" i="3"/>
  <c r="Z68" i="3"/>
  <c r="Y68" i="3"/>
  <c r="X68" i="3"/>
  <c r="O68" i="3"/>
  <c r="N68" i="3"/>
  <c r="M68" i="3"/>
  <c r="G68" i="3"/>
  <c r="AD67" i="3"/>
  <c r="AC67" i="3"/>
  <c r="AB67" i="3"/>
  <c r="Z67" i="3"/>
  <c r="Y67" i="3"/>
  <c r="X67" i="3"/>
  <c r="O67" i="3"/>
  <c r="N67" i="3"/>
  <c r="M67" i="3"/>
  <c r="G67" i="3"/>
  <c r="AD66" i="3"/>
  <c r="AC66" i="3"/>
  <c r="AB66" i="3"/>
  <c r="Z66" i="3"/>
  <c r="Y66" i="3"/>
  <c r="X66" i="3"/>
  <c r="O66" i="3"/>
  <c r="N66" i="3"/>
  <c r="M66" i="3"/>
  <c r="G66" i="3"/>
  <c r="AD65" i="3"/>
  <c r="AC65" i="3"/>
  <c r="AB65" i="3"/>
  <c r="Z65" i="3"/>
  <c r="Y65" i="3"/>
  <c r="X65" i="3"/>
  <c r="O65" i="3"/>
  <c r="N65" i="3"/>
  <c r="M65" i="3"/>
  <c r="G65" i="3"/>
  <c r="AD64" i="3"/>
  <c r="AC64" i="3"/>
  <c r="AB64" i="3"/>
  <c r="Z64" i="3"/>
  <c r="Y64" i="3"/>
  <c r="X64" i="3"/>
  <c r="O64" i="3"/>
  <c r="N64" i="3"/>
  <c r="M64" i="3"/>
  <c r="G64" i="3"/>
  <c r="AD63" i="3"/>
  <c r="AC63" i="3"/>
  <c r="AB63" i="3"/>
  <c r="Z63" i="3"/>
  <c r="Y63" i="3"/>
  <c r="X63" i="3"/>
  <c r="O63" i="3"/>
  <c r="N63" i="3"/>
  <c r="M63" i="3"/>
  <c r="G63" i="3"/>
  <c r="AD62" i="3"/>
  <c r="AC62" i="3"/>
  <c r="AB62" i="3"/>
  <c r="Z62" i="3"/>
  <c r="Y62" i="3"/>
  <c r="X62" i="3"/>
  <c r="O62" i="3"/>
  <c r="N62" i="3"/>
  <c r="M62" i="3"/>
  <c r="G62" i="3"/>
  <c r="AD61" i="3"/>
  <c r="AC61" i="3"/>
  <c r="AB61" i="3"/>
  <c r="Z61" i="3"/>
  <c r="Y61" i="3"/>
  <c r="X61" i="3"/>
  <c r="O61" i="3"/>
  <c r="N61" i="3"/>
  <c r="M61" i="3"/>
  <c r="G61" i="3"/>
  <c r="AD60" i="3"/>
  <c r="AC60" i="3"/>
  <c r="AB60" i="3"/>
  <c r="Z60" i="3"/>
  <c r="Y60" i="3"/>
  <c r="X60" i="3"/>
  <c r="O60" i="3"/>
  <c r="N60" i="3"/>
  <c r="M60" i="3"/>
  <c r="G60" i="3"/>
  <c r="AD59" i="3"/>
  <c r="AC59" i="3"/>
  <c r="AB59" i="3"/>
  <c r="Z59" i="3"/>
  <c r="Y59" i="3"/>
  <c r="X59" i="3"/>
  <c r="O59" i="3"/>
  <c r="N59" i="3"/>
  <c r="M59" i="3"/>
  <c r="G59" i="3"/>
  <c r="AD58" i="3"/>
  <c r="AC58" i="3"/>
  <c r="AB58" i="3"/>
  <c r="Z58" i="3"/>
  <c r="Y58" i="3"/>
  <c r="X58" i="3"/>
  <c r="O58" i="3"/>
  <c r="N58" i="3"/>
  <c r="M58" i="3"/>
  <c r="G58" i="3"/>
  <c r="AD57" i="3"/>
  <c r="AC57" i="3"/>
  <c r="AB57" i="3"/>
  <c r="Z57" i="3"/>
  <c r="Y57" i="3"/>
  <c r="X57" i="3"/>
  <c r="O57" i="3"/>
  <c r="N57" i="3"/>
  <c r="M57" i="3"/>
  <c r="G57" i="3"/>
  <c r="AD56" i="3"/>
  <c r="AC56" i="3"/>
  <c r="AB56" i="3"/>
  <c r="Z56" i="3"/>
  <c r="Y56" i="3"/>
  <c r="X56" i="3"/>
  <c r="O56" i="3"/>
  <c r="N56" i="3"/>
  <c r="M56" i="3"/>
  <c r="G56" i="3"/>
  <c r="AD55" i="3"/>
  <c r="AC55" i="3"/>
  <c r="AB55" i="3"/>
  <c r="Z55" i="3"/>
  <c r="Y55" i="3"/>
  <c r="X55" i="3"/>
  <c r="O55" i="3"/>
  <c r="N55" i="3"/>
  <c r="M55" i="3"/>
  <c r="G55" i="3"/>
  <c r="AD54" i="3"/>
  <c r="AC54" i="3"/>
  <c r="AB54" i="3"/>
  <c r="Z54" i="3"/>
  <c r="Y54" i="3"/>
  <c r="X54" i="3"/>
  <c r="O54" i="3"/>
  <c r="N54" i="3"/>
  <c r="M54" i="3"/>
  <c r="G54" i="3"/>
  <c r="AD53" i="3"/>
  <c r="AC53" i="3"/>
  <c r="AB53" i="3"/>
  <c r="Z53" i="3"/>
  <c r="Y53" i="3"/>
  <c r="X53" i="3"/>
  <c r="O53" i="3"/>
  <c r="N53" i="3"/>
  <c r="M53" i="3"/>
  <c r="G53" i="3"/>
  <c r="AD52" i="3"/>
  <c r="AC52" i="3"/>
  <c r="AB52" i="3"/>
  <c r="Z52" i="3"/>
  <c r="Y52" i="3"/>
  <c r="X52" i="3"/>
  <c r="O52" i="3"/>
  <c r="N52" i="3"/>
  <c r="M52" i="3"/>
  <c r="G52" i="3"/>
  <c r="AD51" i="3"/>
  <c r="AC51" i="3"/>
  <c r="AB51" i="3"/>
  <c r="Z51" i="3"/>
  <c r="Y51" i="3"/>
  <c r="X51" i="3"/>
  <c r="O51" i="3"/>
  <c r="N51" i="3"/>
  <c r="M51" i="3"/>
  <c r="G51" i="3"/>
  <c r="AD50" i="3"/>
  <c r="AC50" i="3"/>
  <c r="AB50" i="3"/>
  <c r="Z50" i="3"/>
  <c r="Y50" i="3"/>
  <c r="X50" i="3"/>
  <c r="O50" i="3"/>
  <c r="N50" i="3"/>
  <c r="M50" i="3"/>
  <c r="G50" i="3"/>
  <c r="AD49" i="3"/>
  <c r="AC49" i="3"/>
  <c r="AB49" i="3"/>
  <c r="Z49" i="3"/>
  <c r="Y49" i="3"/>
  <c r="X49" i="3"/>
  <c r="O49" i="3"/>
  <c r="N49" i="3"/>
  <c r="M49" i="3"/>
  <c r="G49" i="3"/>
  <c r="AD48" i="3"/>
  <c r="AC48" i="3"/>
  <c r="AB48" i="3"/>
  <c r="Z48" i="3"/>
  <c r="Y48" i="3"/>
  <c r="X48" i="3"/>
  <c r="O48" i="3"/>
  <c r="N48" i="3"/>
  <c r="M48" i="3"/>
  <c r="G48" i="3"/>
  <c r="AD47" i="3"/>
  <c r="AC47" i="3"/>
  <c r="AB47" i="3"/>
  <c r="Z47" i="3"/>
  <c r="Y47" i="3"/>
  <c r="X47" i="3"/>
  <c r="O47" i="3"/>
  <c r="N47" i="3"/>
  <c r="M47" i="3"/>
  <c r="G47" i="3"/>
  <c r="AD46" i="3"/>
  <c r="AC46" i="3"/>
  <c r="AB46" i="3"/>
  <c r="Z46" i="3"/>
  <c r="Y46" i="3"/>
  <c r="X46" i="3"/>
  <c r="O46" i="3"/>
  <c r="N46" i="3"/>
  <c r="M46" i="3"/>
  <c r="G46" i="3"/>
  <c r="AD45" i="3"/>
  <c r="AC45" i="3"/>
  <c r="AB45" i="3"/>
  <c r="Z45" i="3"/>
  <c r="Y45" i="3"/>
  <c r="X45" i="3"/>
  <c r="O45" i="3"/>
  <c r="N45" i="3"/>
  <c r="M45" i="3"/>
  <c r="G45" i="3"/>
  <c r="AD44" i="3"/>
  <c r="AC44" i="3"/>
  <c r="AB44" i="3"/>
  <c r="Z44" i="3"/>
  <c r="Y44" i="3"/>
  <c r="X44" i="3"/>
  <c r="O44" i="3"/>
  <c r="N44" i="3"/>
  <c r="M44" i="3"/>
  <c r="G44" i="3"/>
  <c r="AD43" i="3"/>
  <c r="AC43" i="3"/>
  <c r="AB43" i="3"/>
  <c r="Z43" i="3"/>
  <c r="Y43" i="3"/>
  <c r="X43" i="3"/>
  <c r="O43" i="3"/>
  <c r="N43" i="3"/>
  <c r="M43" i="3"/>
  <c r="G43" i="3"/>
  <c r="AD42" i="3"/>
  <c r="AC42" i="3"/>
  <c r="AB42" i="3"/>
  <c r="Z42" i="3"/>
  <c r="Y42" i="3"/>
  <c r="X42" i="3"/>
  <c r="O42" i="3"/>
  <c r="N42" i="3"/>
  <c r="M42" i="3"/>
  <c r="G42" i="3"/>
  <c r="AD41" i="3"/>
  <c r="AC41" i="3"/>
  <c r="AB41" i="3"/>
  <c r="Z41" i="3"/>
  <c r="Y41" i="3"/>
  <c r="X41" i="3"/>
  <c r="O41" i="3"/>
  <c r="N41" i="3"/>
  <c r="M41" i="3"/>
  <c r="G41" i="3"/>
  <c r="AD40" i="3"/>
  <c r="AC40" i="3"/>
  <c r="AB40" i="3"/>
  <c r="Z40" i="3"/>
  <c r="Y40" i="3"/>
  <c r="X40" i="3"/>
  <c r="O40" i="3"/>
  <c r="N40" i="3"/>
  <c r="M40" i="3"/>
  <c r="G40" i="3"/>
  <c r="AD39" i="3"/>
  <c r="AC39" i="3"/>
  <c r="AB39" i="3"/>
  <c r="Z39" i="3"/>
  <c r="Y39" i="3"/>
  <c r="X39" i="3"/>
  <c r="O39" i="3"/>
  <c r="N39" i="3"/>
  <c r="M39" i="3"/>
  <c r="G39" i="3"/>
  <c r="AD38" i="3"/>
  <c r="AC38" i="3"/>
  <c r="AB38" i="3"/>
  <c r="Z38" i="3"/>
  <c r="Y38" i="3"/>
  <c r="X38" i="3"/>
  <c r="O38" i="3"/>
  <c r="N38" i="3"/>
  <c r="M38" i="3"/>
  <c r="G38" i="3"/>
  <c r="AD37" i="3"/>
  <c r="AC37" i="3"/>
  <c r="AB37" i="3"/>
  <c r="Z37" i="3"/>
  <c r="Y37" i="3"/>
  <c r="X37" i="3"/>
  <c r="O37" i="3"/>
  <c r="N37" i="3"/>
  <c r="M37" i="3"/>
  <c r="G37" i="3"/>
  <c r="AD36" i="3"/>
  <c r="AC36" i="3"/>
  <c r="AB36" i="3"/>
  <c r="Z36" i="3"/>
  <c r="Y36" i="3"/>
  <c r="X36" i="3"/>
  <c r="O36" i="3"/>
  <c r="N36" i="3"/>
  <c r="M36" i="3"/>
  <c r="G36" i="3"/>
  <c r="AD35" i="3"/>
  <c r="AC35" i="3"/>
  <c r="AB35" i="3"/>
  <c r="Z35" i="3"/>
  <c r="Y35" i="3"/>
  <c r="X35" i="3"/>
  <c r="O35" i="3"/>
  <c r="N35" i="3"/>
  <c r="M35" i="3"/>
  <c r="G35" i="3"/>
  <c r="AD34" i="3"/>
  <c r="AC34" i="3"/>
  <c r="AB34" i="3"/>
  <c r="Z34" i="3"/>
  <c r="Y34" i="3"/>
  <c r="X34" i="3"/>
  <c r="O34" i="3"/>
  <c r="N34" i="3"/>
  <c r="M34" i="3"/>
  <c r="G34" i="3"/>
  <c r="AD33" i="3"/>
  <c r="AC33" i="3"/>
  <c r="AB33" i="3"/>
  <c r="Z33" i="3"/>
  <c r="Y33" i="3"/>
  <c r="X33" i="3"/>
  <c r="O33" i="3"/>
  <c r="N33" i="3"/>
  <c r="M33" i="3"/>
  <c r="G33" i="3"/>
  <c r="AD32" i="3"/>
  <c r="AC32" i="3"/>
  <c r="AB32" i="3"/>
  <c r="Z32" i="3"/>
  <c r="Y32" i="3"/>
  <c r="X32" i="3"/>
  <c r="O32" i="3"/>
  <c r="N32" i="3"/>
  <c r="M32" i="3"/>
  <c r="G32" i="3"/>
  <c r="AD31" i="3"/>
  <c r="AC31" i="3"/>
  <c r="AB31" i="3"/>
  <c r="Z31" i="3"/>
  <c r="Y31" i="3"/>
  <c r="X31" i="3"/>
  <c r="O31" i="3"/>
  <c r="N31" i="3"/>
  <c r="M31" i="3"/>
  <c r="G31" i="3"/>
  <c r="AD30" i="3"/>
  <c r="AC30" i="3"/>
  <c r="AB30" i="3"/>
  <c r="Z30" i="3"/>
  <c r="Y30" i="3"/>
  <c r="X30" i="3"/>
  <c r="O30" i="3"/>
  <c r="N30" i="3"/>
  <c r="M30" i="3"/>
  <c r="G30" i="3"/>
  <c r="AD29" i="3"/>
  <c r="AC29" i="3"/>
  <c r="AB29" i="3"/>
  <c r="Z29" i="3"/>
  <c r="Y29" i="3"/>
  <c r="X29" i="3"/>
  <c r="O29" i="3"/>
  <c r="N29" i="3"/>
  <c r="M29" i="3"/>
  <c r="G29" i="3"/>
  <c r="AD28" i="3"/>
  <c r="AC28" i="3"/>
  <c r="AB28" i="3"/>
  <c r="Z28" i="3"/>
  <c r="Y28" i="3"/>
  <c r="X28" i="3"/>
  <c r="O28" i="3"/>
  <c r="N28" i="3"/>
  <c r="M28" i="3"/>
  <c r="G28" i="3"/>
  <c r="AD27" i="3"/>
  <c r="AC27" i="3"/>
  <c r="AB27" i="3"/>
  <c r="Z27" i="3"/>
  <c r="Y27" i="3"/>
  <c r="X27" i="3"/>
  <c r="O27" i="3"/>
  <c r="N27" i="3"/>
  <c r="M27" i="3"/>
  <c r="G27" i="3"/>
  <c r="AD26" i="3"/>
  <c r="AC26" i="3"/>
  <c r="AB26" i="3"/>
  <c r="Z26" i="3"/>
  <c r="Y26" i="3"/>
  <c r="X26" i="3"/>
  <c r="O26" i="3"/>
  <c r="N26" i="3"/>
  <c r="M26" i="3"/>
  <c r="G26" i="3"/>
  <c r="AD25" i="3"/>
  <c r="AC25" i="3"/>
  <c r="AB25" i="3"/>
  <c r="Z25" i="3"/>
  <c r="Y25" i="3"/>
  <c r="X25" i="3"/>
  <c r="O25" i="3"/>
  <c r="N25" i="3"/>
  <c r="M25" i="3"/>
  <c r="G25" i="3"/>
  <c r="AD24" i="3"/>
  <c r="AC24" i="3"/>
  <c r="AB24" i="3"/>
  <c r="Z24" i="3"/>
  <c r="Y24" i="3"/>
  <c r="X24" i="3"/>
  <c r="O24" i="3"/>
  <c r="N24" i="3"/>
  <c r="M24" i="3"/>
  <c r="G24" i="3"/>
  <c r="AD23" i="3"/>
  <c r="AC23" i="3"/>
  <c r="AB23" i="3"/>
  <c r="Z23" i="3"/>
  <c r="Y23" i="3"/>
  <c r="X23" i="3"/>
  <c r="O23" i="3"/>
  <c r="N23" i="3"/>
  <c r="M23" i="3"/>
  <c r="G23" i="3"/>
  <c r="AD22" i="3"/>
  <c r="AC22" i="3"/>
  <c r="AB22" i="3"/>
  <c r="Z22" i="3"/>
  <c r="Y22" i="3"/>
  <c r="X22" i="3"/>
  <c r="O22" i="3"/>
  <c r="N22" i="3"/>
  <c r="M22" i="3"/>
  <c r="G22" i="3"/>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2" i="1"/>
  <c r="B23" i="1" s="1"/>
  <c r="B24" i="1" s="1"/>
  <c r="B25" i="1" s="1"/>
  <c r="B26" i="1" s="1"/>
  <c r="B27" i="1" s="1"/>
  <c r="B99" i="3" l="1"/>
  <c r="B91" i="3"/>
  <c r="B59" i="3"/>
  <c r="B92" i="3"/>
  <c r="B60" i="3"/>
  <c r="B84" i="3"/>
  <c r="B52" i="3"/>
  <c r="B116" i="3"/>
  <c r="B115" i="3"/>
  <c r="B83" i="3"/>
  <c r="B51" i="3"/>
  <c r="B108" i="3"/>
  <c r="B76" i="3"/>
  <c r="B44" i="3"/>
  <c r="B107" i="3"/>
  <c r="B75" i="3"/>
  <c r="B43" i="3"/>
  <c r="B100" i="3"/>
  <c r="B68" i="3"/>
  <c r="B36" i="3"/>
  <c r="B67" i="3"/>
  <c r="B35" i="3"/>
  <c r="B117" i="3"/>
  <c r="B109" i="3"/>
  <c r="B101" i="3"/>
  <c r="B93" i="3"/>
  <c r="B85" i="3"/>
  <c r="B77" i="3"/>
  <c r="B69" i="3"/>
  <c r="B61" i="3"/>
  <c r="B53" i="3"/>
  <c r="B45" i="3"/>
  <c r="B37" i="3"/>
  <c r="B114" i="3"/>
  <c r="B106" i="3"/>
  <c r="B98" i="3"/>
  <c r="B90" i="3"/>
  <c r="B82" i="3"/>
  <c r="B74" i="3"/>
  <c r="B66" i="3"/>
  <c r="B58" i="3"/>
  <c r="B50" i="3"/>
  <c r="B42" i="3"/>
  <c r="B34" i="3"/>
  <c r="B113" i="3"/>
  <c r="B105" i="3"/>
  <c r="B97" i="3"/>
  <c r="B89" i="3"/>
  <c r="B81" i="3"/>
  <c r="B73" i="3"/>
  <c r="B65" i="3"/>
  <c r="B57" i="3"/>
  <c r="B49" i="3"/>
  <c r="B41" i="3"/>
  <c r="B33" i="3"/>
  <c r="B120" i="3"/>
  <c r="B112" i="3"/>
  <c r="B104" i="3"/>
  <c r="B96" i="3"/>
  <c r="B88" i="3"/>
  <c r="B80" i="3"/>
  <c r="B72" i="3"/>
  <c r="B64" i="3"/>
  <c r="B56" i="3"/>
  <c r="B48" i="3"/>
  <c r="B40" i="3"/>
  <c r="B32" i="3"/>
  <c r="B119" i="3"/>
  <c r="B111" i="3"/>
  <c r="B103" i="3"/>
  <c r="B95" i="3"/>
  <c r="B87" i="3"/>
  <c r="B79" i="3"/>
  <c r="B71" i="3"/>
  <c r="B63" i="3"/>
  <c r="B55" i="3"/>
  <c r="B47" i="3"/>
  <c r="B39" i="3"/>
  <c r="B31" i="3"/>
  <c r="B118" i="3"/>
  <c r="B110" i="3"/>
  <c r="B102" i="3"/>
  <c r="B94" i="3"/>
  <c r="B86" i="3"/>
  <c r="B78" i="3"/>
  <c r="B70" i="3"/>
  <c r="B62" i="3"/>
  <c r="B54" i="3"/>
  <c r="B46" i="3"/>
  <c r="B38" i="3"/>
  <c r="B30" i="3"/>
  <c r="B29" i="3"/>
  <c r="B28" i="3"/>
  <c r="AB20" i="3"/>
  <c r="AC20" i="3"/>
  <c r="AD20" i="3"/>
  <c r="D10" i="1"/>
  <c r="D9" i="1"/>
  <c r="A22" i="3"/>
  <c r="A23" i="3"/>
  <c r="A21" i="3"/>
  <c r="G21" i="3"/>
  <c r="M21" i="3"/>
  <c r="O21" i="3"/>
  <c r="N21" i="3"/>
  <c r="X21" i="3"/>
  <c r="Z21" i="3"/>
  <c r="Y21" i="3"/>
  <c r="AB21" i="3"/>
  <c r="AD21" i="3"/>
  <c r="AC21" i="3"/>
  <c r="AD13" i="3" l="1"/>
  <c r="AD15" i="3"/>
  <c r="AE17" i="3"/>
  <c r="W17" i="3"/>
  <c r="W15" i="3"/>
  <c r="AE15" i="3"/>
  <c r="AA17" i="3"/>
  <c r="AA15" i="3"/>
  <c r="Z15" i="3"/>
  <c r="AD17" i="3"/>
  <c r="AH120" i="3"/>
  <c r="AI120" i="3" s="1"/>
  <c r="AH112" i="3"/>
  <c r="AI112" i="3" s="1"/>
  <c r="AH104" i="3"/>
  <c r="AI104" i="3" s="1"/>
  <c r="AH96" i="3"/>
  <c r="AI96" i="3" s="1"/>
  <c r="AH80" i="3"/>
  <c r="AI80" i="3" s="1"/>
  <c r="AH72" i="3"/>
  <c r="AI72" i="3" s="1"/>
  <c r="AH64" i="3"/>
  <c r="AI64" i="3" s="1"/>
  <c r="AH56" i="3"/>
  <c r="AI56" i="3" s="1"/>
  <c r="AH48" i="3"/>
  <c r="AI48" i="3" s="1"/>
  <c r="AH40" i="3"/>
  <c r="AI40" i="3" s="1"/>
  <c r="AH32" i="3"/>
  <c r="AI32" i="3" s="1"/>
  <c r="AH24" i="3"/>
  <c r="AH113" i="3"/>
  <c r="AI113" i="3" s="1"/>
  <c r="AH119" i="3"/>
  <c r="AI119" i="3" s="1"/>
  <c r="AH111" i="3"/>
  <c r="AI111" i="3" s="1"/>
  <c r="AH103" i="3"/>
  <c r="AI103" i="3" s="1"/>
  <c r="AH95" i="3"/>
  <c r="AI95" i="3" s="1"/>
  <c r="AH87" i="3"/>
  <c r="AI87" i="3" s="1"/>
  <c r="AH79" i="3"/>
  <c r="AI79" i="3" s="1"/>
  <c r="AH63" i="3"/>
  <c r="AI63" i="3" s="1"/>
  <c r="AH55" i="3"/>
  <c r="AI55" i="3" s="1"/>
  <c r="AH47" i="3"/>
  <c r="AI47" i="3" s="1"/>
  <c r="AH39" i="3"/>
  <c r="AI39" i="3" s="1"/>
  <c r="AH31" i="3"/>
  <c r="AI31" i="3" s="1"/>
  <c r="AH91" i="3"/>
  <c r="AI91" i="3" s="1"/>
  <c r="AH59" i="3"/>
  <c r="AI59" i="3" s="1"/>
  <c r="AH106" i="3"/>
  <c r="AI106" i="3" s="1"/>
  <c r="AH66" i="3"/>
  <c r="AI66" i="3" s="1"/>
  <c r="AH34" i="3"/>
  <c r="AI34" i="3" s="1"/>
  <c r="AH105" i="3"/>
  <c r="AI105" i="3" s="1"/>
  <c r="AH65" i="3"/>
  <c r="AI65" i="3" s="1"/>
  <c r="AH33" i="3"/>
  <c r="AI33" i="3" s="1"/>
  <c r="AH118" i="3"/>
  <c r="AI118" i="3" s="1"/>
  <c r="AH110" i="3"/>
  <c r="AI110" i="3" s="1"/>
  <c r="AH102" i="3"/>
  <c r="AI102" i="3" s="1"/>
  <c r="AH94" i="3"/>
  <c r="AI94" i="3" s="1"/>
  <c r="AH86" i="3"/>
  <c r="AI86" i="3" s="1"/>
  <c r="AH78" i="3"/>
  <c r="AI78" i="3" s="1"/>
  <c r="AH70" i="3"/>
  <c r="AI70" i="3" s="1"/>
  <c r="AH62" i="3"/>
  <c r="AI62" i="3" s="1"/>
  <c r="AH54" i="3"/>
  <c r="AI54" i="3" s="1"/>
  <c r="AH46" i="3"/>
  <c r="AI46" i="3" s="1"/>
  <c r="AH38" i="3"/>
  <c r="AI38" i="3" s="1"/>
  <c r="AH30" i="3"/>
  <c r="AI30" i="3" s="1"/>
  <c r="AH22" i="3"/>
  <c r="AH115" i="3"/>
  <c r="AI115" i="3" s="1"/>
  <c r="AH83" i="3"/>
  <c r="AI83" i="3" s="1"/>
  <c r="AH51" i="3"/>
  <c r="AI51" i="3" s="1"/>
  <c r="AH27" i="3"/>
  <c r="AH98" i="3"/>
  <c r="AI98" i="3" s="1"/>
  <c r="AH74" i="3"/>
  <c r="AI74" i="3" s="1"/>
  <c r="AH42" i="3"/>
  <c r="AI42" i="3" s="1"/>
  <c r="AH89" i="3"/>
  <c r="AI89" i="3" s="1"/>
  <c r="AH57" i="3"/>
  <c r="AI57" i="3" s="1"/>
  <c r="AH117" i="3"/>
  <c r="AI117" i="3" s="1"/>
  <c r="AH109" i="3"/>
  <c r="AI109" i="3" s="1"/>
  <c r="AH101" i="3"/>
  <c r="AI101" i="3" s="1"/>
  <c r="AH93" i="3"/>
  <c r="AI93" i="3" s="1"/>
  <c r="AH85" i="3"/>
  <c r="AI85" i="3" s="1"/>
  <c r="AH77" i="3"/>
  <c r="AI77" i="3" s="1"/>
  <c r="AH69" i="3"/>
  <c r="AI69" i="3" s="1"/>
  <c r="AH61" i="3"/>
  <c r="AI61" i="3" s="1"/>
  <c r="AH53" i="3"/>
  <c r="AI53" i="3" s="1"/>
  <c r="AH45" i="3"/>
  <c r="AI45" i="3" s="1"/>
  <c r="AH37" i="3"/>
  <c r="AH29" i="3"/>
  <c r="AI29" i="3" s="1"/>
  <c r="AH99" i="3"/>
  <c r="AI99" i="3" s="1"/>
  <c r="AH67" i="3"/>
  <c r="AI67" i="3" s="1"/>
  <c r="AH35" i="3"/>
  <c r="AI35" i="3" s="1"/>
  <c r="AH90" i="3"/>
  <c r="AI90" i="3" s="1"/>
  <c r="AH50" i="3"/>
  <c r="AI50" i="3" s="1"/>
  <c r="AH81" i="3"/>
  <c r="AI81" i="3" s="1"/>
  <c r="AH49" i="3"/>
  <c r="AI49" i="3" s="1"/>
  <c r="AH116" i="3"/>
  <c r="AI116" i="3" s="1"/>
  <c r="AH108" i="3"/>
  <c r="AI108" i="3" s="1"/>
  <c r="AH100" i="3"/>
  <c r="AI100" i="3" s="1"/>
  <c r="AH92" i="3"/>
  <c r="AI92" i="3" s="1"/>
  <c r="AH84" i="3"/>
  <c r="AI84" i="3" s="1"/>
  <c r="AH76" i="3"/>
  <c r="AI76" i="3" s="1"/>
  <c r="AH68" i="3"/>
  <c r="AI68" i="3" s="1"/>
  <c r="AH60" i="3"/>
  <c r="AI60" i="3" s="1"/>
  <c r="AH52" i="3"/>
  <c r="AI52" i="3" s="1"/>
  <c r="AH44" i="3"/>
  <c r="AI44" i="3" s="1"/>
  <c r="AH36" i="3"/>
  <c r="AI36" i="3" s="1"/>
  <c r="AH28" i="3"/>
  <c r="AI28" i="3" s="1"/>
  <c r="AH107" i="3"/>
  <c r="AI107" i="3" s="1"/>
  <c r="AH75" i="3"/>
  <c r="AI75" i="3" s="1"/>
  <c r="AH43" i="3"/>
  <c r="AI43" i="3" s="1"/>
  <c r="AH114" i="3"/>
  <c r="AI114" i="3" s="1"/>
  <c r="AH82" i="3"/>
  <c r="AI82" i="3" s="1"/>
  <c r="AH58" i="3"/>
  <c r="AI58" i="3" s="1"/>
  <c r="AH26" i="3"/>
  <c r="AH97" i="3"/>
  <c r="AI97" i="3" s="1"/>
  <c r="AH73" i="3"/>
  <c r="AI73" i="3" s="1"/>
  <c r="AH41" i="3"/>
  <c r="AI41" i="3" s="1"/>
  <c r="AH88" i="3"/>
  <c r="AI88" i="3" s="1"/>
  <c r="AH71" i="3"/>
  <c r="AI71" i="3" s="1"/>
  <c r="Z19" i="1"/>
  <c r="C15" i="1" s="1"/>
  <c r="AI37" i="3" l="1"/>
  <c r="B21" i="3"/>
  <c r="B22" i="3" s="1"/>
  <c r="B23" i="3" s="1"/>
  <c r="B24" i="3" s="1"/>
  <c r="B25" i="3" s="1"/>
  <c r="B26" i="3" s="1"/>
  <c r="B27" i="3" s="1"/>
  <c r="Z20" i="3"/>
  <c r="X20" i="3"/>
  <c r="Y20" i="3"/>
  <c r="N20" i="3"/>
  <c r="O20" i="3"/>
  <c r="O15" i="3" s="1"/>
  <c r="Z13" i="3" l="1"/>
  <c r="Z17" i="3"/>
  <c r="O13" i="3"/>
  <c r="W8" i="3" s="1"/>
  <c r="O17" i="3"/>
  <c r="M20" i="3"/>
  <c r="G20" i="3"/>
  <c r="M10" i="3" l="1"/>
  <c r="C17" i="2" l="1"/>
  <c r="N25" i="2" l="1"/>
  <c r="AF21" i="3" l="1"/>
  <c r="AF15" i="3" s="1"/>
  <c r="N7" i="2" l="1"/>
  <c r="AH21" i="3"/>
  <c r="AH15" i="3" s="1"/>
  <c r="B7" i="2" l="1"/>
  <c r="M32" i="2"/>
  <c r="B37" i="2"/>
  <c r="B18" i="2"/>
  <c r="B24" i="2" s="1"/>
  <c r="AF25" i="3"/>
  <c r="M33" i="2" l="1"/>
  <c r="L23" i="3"/>
  <c r="B10" i="2"/>
  <c r="B11" i="2" s="1"/>
  <c r="B12" i="2" s="1"/>
  <c r="B21" i="2"/>
  <c r="AH25" i="3"/>
  <c r="B25" i="2"/>
  <c r="N13" i="2" l="1"/>
  <c r="B13" i="2" s="1"/>
  <c r="B22" i="2" s="1"/>
  <c r="B35" i="2"/>
  <c r="O17" i="1"/>
  <c r="B26" i="2"/>
  <c r="B36" i="2" l="1"/>
  <c r="B38" i="2" s="1"/>
  <c r="B29" i="2"/>
  <c r="B30" i="2" s="1"/>
  <c r="B31" i="2" s="1"/>
  <c r="AF23" i="3"/>
  <c r="L13" i="3"/>
  <c r="L17" i="3"/>
  <c r="B39" i="2" l="1"/>
  <c r="AI12" i="1"/>
  <c r="AO12" i="1" s="1"/>
  <c r="AH23" i="3"/>
  <c r="AH13" i="3" s="1"/>
  <c r="AH17" i="3" s="1"/>
  <c r="AH16" i="3" s="1"/>
  <c r="AH14" i="3" s="1"/>
  <c r="AI14" i="3" s="1"/>
  <c r="AI16" i="3" s="1"/>
  <c r="AF13" i="3"/>
  <c r="AF17" i="3" s="1"/>
  <c r="AI66" i="1" l="1"/>
  <c r="AO66" i="1" s="1"/>
  <c r="AI34" i="1"/>
  <c r="AO34" i="1" s="1"/>
  <c r="AI24" i="1"/>
  <c r="AO24" i="1" s="1"/>
  <c r="AI48" i="1"/>
  <c r="AO48" i="1" s="1"/>
  <c r="AI18" i="1"/>
  <c r="AO18" i="1" s="1"/>
  <c r="AI54" i="1"/>
  <c r="AO54" i="1" s="1"/>
  <c r="AI62" i="1"/>
  <c r="AO62" i="1" s="1"/>
  <c r="AI10" i="1"/>
  <c r="AO10" i="1" s="1"/>
  <c r="AI38" i="1"/>
  <c r="AO38" i="1" s="1"/>
  <c r="AI26" i="1"/>
  <c r="AO26" i="1" s="1"/>
  <c r="AI14" i="1"/>
  <c r="AO14" i="1" s="1"/>
  <c r="AI46" i="1"/>
  <c r="AO46" i="1" s="1"/>
  <c r="AI50" i="1"/>
  <c r="AO50" i="1" s="1"/>
  <c r="AI52" i="1"/>
  <c r="AO52" i="1" s="1"/>
  <c r="AI32" i="1"/>
  <c r="AO32" i="1" s="1"/>
  <c r="AI22" i="1"/>
  <c r="AO22" i="1" s="1"/>
  <c r="AI20" i="1"/>
  <c r="AO20" i="1" s="1"/>
  <c r="AI36" i="1"/>
  <c r="AO36" i="1" s="1"/>
  <c r="AI60" i="1"/>
  <c r="AO60" i="1" s="1"/>
  <c r="AI56" i="1"/>
  <c r="AO56" i="1" s="1"/>
  <c r="AI30" i="1"/>
  <c r="AO30" i="1" s="1"/>
  <c r="AI40" i="1"/>
  <c r="AO40" i="1" s="1"/>
  <c r="AI44" i="1"/>
  <c r="AO44" i="1" s="1"/>
  <c r="AI64" i="1"/>
  <c r="AO64" i="1" s="1"/>
  <c r="AI58" i="1"/>
  <c r="AO58" i="1" s="1"/>
  <c r="AI28" i="1"/>
  <c r="AO28" i="1" s="1"/>
  <c r="AI16" i="1"/>
  <c r="AO16" i="1" s="1"/>
  <c r="AI42" i="1"/>
  <c r="AO42" i="1" s="1"/>
  <c r="AI17" i="3"/>
  <c r="AI25" i="3" s="1"/>
  <c r="P4" i="2" s="1"/>
  <c r="AP7" i="1" l="1"/>
  <c r="AI20" i="3"/>
  <c r="AI27" i="3"/>
  <c r="AI24" i="3"/>
  <c r="AI26" i="3"/>
  <c r="AI21" i="3"/>
  <c r="Q39" i="2" s="1"/>
  <c r="AI23" i="3"/>
  <c r="P13" i="2" s="1"/>
  <c r="AI22" i="3"/>
  <c r="P12" i="2" s="1"/>
  <c r="Q34" i="2"/>
  <c r="C34" i="2" s="1"/>
  <c r="C21" i="2"/>
  <c r="C26" i="2"/>
  <c r="C37" i="2"/>
  <c r="C27" i="2"/>
  <c r="Q38" i="2" l="1"/>
  <c r="P11" i="2"/>
  <c r="P31" i="2"/>
  <c r="P30" i="2"/>
  <c r="P10" i="2"/>
  <c r="P22" i="2"/>
  <c r="P29" i="2"/>
  <c r="C3" i="2"/>
  <c r="C4" i="2" s="1"/>
  <c r="P20" i="2"/>
  <c r="C5" i="2"/>
  <c r="C6" i="2" s="1"/>
  <c r="C24" i="2"/>
  <c r="C25" i="2"/>
  <c r="C7" i="2" l="1"/>
  <c r="C10" i="2" l="1"/>
  <c r="C18" i="2"/>
  <c r="C11" i="2" l="1"/>
  <c r="C12" i="2" s="1"/>
  <c r="AU24" i="3"/>
  <c r="AU22" i="3"/>
  <c r="AU20" i="3"/>
  <c r="C13" i="2" l="1"/>
  <c r="AU26" i="3"/>
  <c r="C35" i="2"/>
  <c r="C20" i="2" l="1"/>
  <c r="C22" i="2" s="1"/>
  <c r="AU28" i="3"/>
  <c r="C36" i="2"/>
  <c r="C29" i="2"/>
  <c r="C38" i="2" l="1"/>
  <c r="C30" i="2"/>
  <c r="C31" i="2" s="1"/>
  <c r="BK28" i="3" s="1"/>
  <c r="AU44" i="3"/>
  <c r="AU56" i="3"/>
  <c r="AU36" i="3"/>
  <c r="AU38" i="3"/>
  <c r="AU54" i="3"/>
  <c r="AU50" i="3"/>
  <c r="AU32" i="3"/>
  <c r="AU52" i="3"/>
  <c r="AU40" i="3"/>
  <c r="AU68" i="3"/>
  <c r="AU66" i="3"/>
  <c r="AU76" i="3"/>
  <c r="AU72" i="3"/>
  <c r="AU74" i="3"/>
  <c r="AU58" i="3"/>
  <c r="AU30" i="3"/>
  <c r="AU46" i="3"/>
  <c r="AU70" i="3"/>
  <c r="AU34" i="3"/>
  <c r="AU62" i="3"/>
  <c r="AU64" i="3"/>
  <c r="AU60" i="3"/>
  <c r="AU48" i="3"/>
  <c r="AU42" i="3"/>
  <c r="C39" i="2" l="1"/>
  <c r="AY58" i="3" s="1"/>
  <c r="BK66" i="3"/>
  <c r="BO48" i="3"/>
  <c r="BS36" i="3"/>
  <c r="BS58" i="3"/>
  <c r="BO64" i="3"/>
  <c r="BO32" i="3"/>
  <c r="BS56" i="3"/>
  <c r="BK40" i="3"/>
  <c r="BK58" i="3"/>
  <c r="BU24" i="3"/>
  <c r="BY24" i="3" s="1"/>
  <c r="BS22" i="3"/>
  <c r="BU64" i="3"/>
  <c r="BY64" i="3" s="1"/>
  <c r="BS62" i="3"/>
  <c r="BU36" i="3"/>
  <c r="BY36" i="3" s="1"/>
  <c r="BK52" i="3"/>
  <c r="BO60" i="3"/>
  <c r="BO42" i="3"/>
  <c r="BK42" i="3"/>
  <c r="BK70" i="3"/>
  <c r="BO74" i="3"/>
  <c r="BU56" i="3"/>
  <c r="BY56" i="3" s="1"/>
  <c r="BU20" i="3"/>
  <c r="BY20" i="3" s="1"/>
  <c r="BK22" i="3"/>
  <c r="BO38" i="3"/>
  <c r="BO62" i="3"/>
  <c r="BK60" i="3"/>
  <c r="BU70" i="3"/>
  <c r="BY70" i="3" s="1"/>
  <c r="BU54" i="3"/>
  <c r="BY54" i="3" s="1"/>
  <c r="BS60" i="3"/>
  <c r="BO46" i="3"/>
  <c r="BO56" i="3"/>
  <c r="BS32" i="3"/>
  <c r="BK38" i="3"/>
  <c r="BK48" i="3"/>
  <c r="BU68" i="3"/>
  <c r="BY68" i="3" s="1"/>
  <c r="BO54" i="3"/>
  <c r="BS24" i="3"/>
  <c r="BO22" i="3"/>
  <c r="BO76" i="3"/>
  <c r="BK64" i="3"/>
  <c r="BU74" i="3"/>
  <c r="BY74" i="3" s="1"/>
  <c r="BK24" i="3"/>
  <c r="BK74" i="3"/>
  <c r="BS52" i="3"/>
  <c r="BS34" i="3"/>
  <c r="BS66" i="3"/>
  <c r="BK36" i="3"/>
  <c r="BO28" i="3"/>
  <c r="BK26" i="3"/>
  <c r="BS40" i="3"/>
  <c r="BU48" i="3"/>
  <c r="BY48" i="3" s="1"/>
  <c r="BU40" i="3"/>
  <c r="BY40" i="3" s="1"/>
  <c r="BU58" i="3"/>
  <c r="BY58" i="3" s="1"/>
  <c r="BS48" i="3"/>
  <c r="BS68" i="3"/>
  <c r="BK54" i="3"/>
  <c r="BU22" i="3"/>
  <c r="BY22" i="3" s="1"/>
  <c r="BS26" i="3"/>
  <c r="BK56" i="3"/>
  <c r="BO72" i="3"/>
  <c r="BO34" i="3"/>
  <c r="BO66" i="3"/>
  <c r="BU34" i="3"/>
  <c r="BY34" i="3" s="1"/>
  <c r="BK30" i="3"/>
  <c r="BK76" i="3"/>
  <c r="BS64" i="3"/>
  <c r="BK72" i="3"/>
  <c r="BK50" i="3"/>
  <c r="BK62" i="3"/>
  <c r="BS30" i="3"/>
  <c r="BS20" i="3"/>
  <c r="BS50" i="3"/>
  <c r="BO52" i="3"/>
  <c r="BU42" i="3"/>
  <c r="BY42" i="3" s="1"/>
  <c r="BO40" i="3"/>
  <c r="BS72" i="3"/>
  <c r="BU50" i="3"/>
  <c r="BY50" i="3" s="1"/>
  <c r="BU76" i="3"/>
  <c r="BY76" i="3" s="1"/>
  <c r="BS46" i="3"/>
  <c r="BK32" i="3"/>
  <c r="BO58" i="3"/>
  <c r="BS42" i="3"/>
  <c r="BO30" i="3"/>
  <c r="BU32" i="3"/>
  <c r="BY32" i="3" s="1"/>
  <c r="BK46" i="3"/>
  <c r="BO26" i="3"/>
  <c r="BU26" i="3"/>
  <c r="BY26" i="3" s="1"/>
  <c r="BU38" i="3"/>
  <c r="BY38" i="3" s="1"/>
  <c r="BK34" i="3"/>
  <c r="BU62" i="3"/>
  <c r="BY62" i="3" s="1"/>
  <c r="BO44" i="3"/>
  <c r="BO68" i="3"/>
  <c r="BU44" i="3"/>
  <c r="BY44" i="3" s="1"/>
  <c r="BS54" i="3"/>
  <c r="BK68" i="3"/>
  <c r="BS70" i="3"/>
  <c r="BS38" i="3"/>
  <c r="BO70" i="3"/>
  <c r="BO36" i="3"/>
  <c r="BO20" i="3"/>
  <c r="BK20" i="3"/>
  <c r="BS74" i="3"/>
  <c r="BO50" i="3"/>
  <c r="BU60" i="3"/>
  <c r="BY60" i="3" s="1"/>
  <c r="BK44" i="3"/>
  <c r="BU66" i="3"/>
  <c r="BY66" i="3" s="1"/>
  <c r="BU72" i="3"/>
  <c r="BY72" i="3" s="1"/>
  <c r="BU52" i="3"/>
  <c r="BY52" i="3" s="1"/>
  <c r="BS44" i="3"/>
  <c r="BS76" i="3"/>
  <c r="BU46" i="3"/>
  <c r="BY46" i="3" s="1"/>
  <c r="BU30" i="3"/>
  <c r="BY30" i="3" s="1"/>
  <c r="BS28" i="3"/>
  <c r="BU28" i="3"/>
  <c r="BY28" i="3" s="1"/>
  <c r="BO24" i="3"/>
  <c r="AQ52" i="3"/>
  <c r="AQ64" i="3"/>
  <c r="AQ68" i="3"/>
  <c r="AQ56" i="3"/>
  <c r="AQ42" i="3"/>
  <c r="AY54" i="3"/>
  <c r="AY38" i="3"/>
  <c r="AY66" i="3"/>
  <c r="AY70" i="3"/>
  <c r="AY68" i="3"/>
  <c r="AY52" i="3"/>
  <c r="AQ50" i="3"/>
  <c r="AY64" i="3"/>
  <c r="AY42" i="3"/>
  <c r="AQ60" i="3"/>
  <c r="AQ30" i="3"/>
  <c r="AQ22" i="3"/>
  <c r="AY20" i="3"/>
  <c r="AY24" i="3"/>
  <c r="AY74" i="3"/>
  <c r="AQ26" i="3"/>
  <c r="AQ70" i="3"/>
  <c r="AY50" i="3"/>
  <c r="AQ20" i="3" l="1"/>
  <c r="AQ28" i="3"/>
  <c r="AY26" i="3"/>
  <c r="AQ48" i="3"/>
  <c r="AY48" i="3"/>
  <c r="AQ62" i="3"/>
  <c r="AY40" i="3"/>
  <c r="AQ36" i="3"/>
  <c r="AY36" i="3"/>
  <c r="AQ40" i="3"/>
  <c r="AY32" i="3"/>
  <c r="AQ34" i="3"/>
  <c r="AY60" i="3"/>
  <c r="AY44" i="3"/>
  <c r="AQ44" i="3"/>
  <c r="AY30" i="3"/>
  <c r="AY62" i="3"/>
  <c r="AQ32" i="3"/>
  <c r="AY76" i="3"/>
  <c r="AQ24" i="3"/>
  <c r="AQ38" i="3"/>
  <c r="AQ72" i="3"/>
  <c r="AQ58" i="3"/>
  <c r="AY22" i="3"/>
  <c r="AY56" i="3"/>
  <c r="AQ46" i="3"/>
  <c r="AY34" i="3"/>
  <c r="AY46" i="3"/>
  <c r="AQ66" i="3"/>
  <c r="AY28" i="3"/>
  <c r="AQ76" i="3"/>
  <c r="AY72" i="3"/>
  <c r="AQ74" i="3"/>
  <c r="AQ54" i="3"/>
  <c r="BT18" i="3"/>
  <c r="CD22" i="3" s="1"/>
  <c r="BX18" i="3"/>
  <c r="BV18" i="3"/>
  <c r="CF14" i="3" s="1"/>
  <c r="CF18" i="3" s="1"/>
  <c r="AZ18" i="3" l="1"/>
  <c r="CD26" i="3"/>
  <c r="CF16" i="3"/>
  <c r="CD32" i="3"/>
  <c r="CG24" i="3" l="1"/>
</calcChain>
</file>

<file path=xl/sharedStrings.xml><?xml version="1.0" encoding="utf-8"?>
<sst xmlns="http://schemas.openxmlformats.org/spreadsheetml/2006/main" count="911" uniqueCount="514">
  <si>
    <t>Les montants sont à présenter HORS TAXES</t>
  </si>
  <si>
    <t>NOM DU DEMANDEUR (à compléter)</t>
  </si>
  <si>
    <t>Description de la dépense</t>
  </si>
  <si>
    <t>Ruminants</t>
  </si>
  <si>
    <t>Toutes filières</t>
  </si>
  <si>
    <t>Barres d'effarouchement</t>
  </si>
  <si>
    <t>Broyeur à axes horizontaux</t>
  </si>
  <si>
    <t>Andaineurs ≤ 5 m</t>
  </si>
  <si>
    <t>Filières végétales</t>
  </si>
  <si>
    <t>Désherbage mécanique</t>
  </si>
  <si>
    <t>Matériel de destruction des couverts végétaux (rouleau à lames)</t>
  </si>
  <si>
    <t xml:space="preserve"> Caméra et joystick guidage de bineuse</t>
  </si>
  <si>
    <t>Herse étrille</t>
  </si>
  <si>
    <t>Houe rotative</t>
  </si>
  <si>
    <t>Matériel permettant la lutte biologique (filets tissés anti insectes proof et matériel associé)</t>
  </si>
  <si>
    <t>Matériel de lutte thermique</t>
  </si>
  <si>
    <t>Ecimeuse</t>
  </si>
  <si>
    <t>Dédrageonneuse</t>
  </si>
  <si>
    <t>Horticulture</t>
  </si>
  <si>
    <t>Pailleuse mulcheuse (pour les exploitations horticoles)</t>
  </si>
  <si>
    <t>Matériel de désherbage et de broyage inter rang</t>
  </si>
  <si>
    <t>Barbutteuse (permettant de réaliser des mini barrages entre les rangs de cultures dans les cultures légumières buttées).</t>
  </si>
  <si>
    <t>Broyeur à buchettes</t>
  </si>
  <si>
    <t>Enjeu</t>
  </si>
  <si>
    <t>Sous-enjeu</t>
  </si>
  <si>
    <t>Climat / Carbone</t>
  </si>
  <si>
    <t>Economies d'énergie</t>
  </si>
  <si>
    <t>Production d'énergie</t>
  </si>
  <si>
    <t>Devis retenu</t>
  </si>
  <si>
    <t>Second devis comparatif</t>
  </si>
  <si>
    <t>Premier devis comparatif</t>
  </si>
  <si>
    <t>Dénomination fournisseur</t>
  </si>
  <si>
    <t>Montant HT présenté</t>
  </si>
  <si>
    <t>Selon le montant de la dépense, des devis comparatifs peuvent être nécessaires pour apprécier le caractère raisonnable du devis que vous avez retenu :</t>
  </si>
  <si>
    <t>Récapitulatif des dépenses prévisionnelles présentées (à compléter par le demandeur)</t>
  </si>
  <si>
    <t>Légende</t>
  </si>
  <si>
    <t xml:space="preserve"> à renseigner par le demandeur si concerné</t>
  </si>
  <si>
    <t>Etape 1
Remplir le tableau ci-dessous</t>
  </si>
  <si>
    <t>Montant présenté</t>
  </si>
  <si>
    <t>TOTAL</t>
  </si>
  <si>
    <r>
      <t xml:space="preserve">Dénomination fournisseur </t>
    </r>
    <r>
      <rPr>
        <b/>
        <sz val="8"/>
        <color rgb="FFFF0000"/>
        <rFont val="Calibri"/>
        <family val="2"/>
        <scheme val="minor"/>
      </rPr>
      <t>*</t>
    </r>
  </si>
  <si>
    <r>
      <t xml:space="preserve">Montant HT présenté </t>
    </r>
    <r>
      <rPr>
        <b/>
        <sz val="8"/>
        <color rgb="FFFF0000"/>
        <rFont val="Calibri"/>
        <family val="2"/>
        <scheme val="minor"/>
      </rPr>
      <t>*</t>
    </r>
  </si>
  <si>
    <r>
      <t xml:space="preserve">Etape 2
</t>
    </r>
    <r>
      <rPr>
        <sz val="11"/>
        <color rgb="FFFF0000"/>
        <rFont val="Calibri"/>
        <family val="2"/>
        <scheme val="minor"/>
      </rPr>
      <t>Enregistrer ce fichier complété sur votre ordinateur</t>
    </r>
    <r>
      <rPr>
        <sz val="11"/>
        <color theme="1"/>
        <rFont val="Calibri"/>
        <family val="2"/>
        <scheme val="minor"/>
      </rPr>
      <t xml:space="preserve"> : il devra être joint à votre demande sur le téléservice de dépôt en ligne,
ainsi que l'</t>
    </r>
    <r>
      <rPr>
        <sz val="11"/>
        <color rgb="FFFF0000"/>
        <rFont val="Calibri"/>
        <family val="2"/>
        <scheme val="minor"/>
      </rPr>
      <t>ensemble des devis</t>
    </r>
    <r>
      <rPr>
        <sz val="11"/>
        <color theme="1"/>
        <rFont val="Calibri"/>
        <family val="2"/>
        <scheme val="minor"/>
      </rPr>
      <t xml:space="preserve"> mentionnés dans le tableau récapitulatif des dépenses prévisionnelles présentées</t>
    </r>
  </si>
  <si>
    <t>Commentaire</t>
  </si>
  <si>
    <t>Référence devis</t>
  </si>
  <si>
    <t>Plafond applicable</t>
  </si>
  <si>
    <t>Seuil applicable</t>
  </si>
  <si>
    <t>OCS_MF</t>
  </si>
  <si>
    <t>OCS_BCU</t>
  </si>
  <si>
    <t>OCS_TF_taux</t>
  </si>
  <si>
    <t>OCS_TF_base</t>
  </si>
  <si>
    <t>m</t>
  </si>
  <si>
    <t>Immatériel</t>
  </si>
  <si>
    <t>Matériel</t>
  </si>
  <si>
    <t>i</t>
  </si>
  <si>
    <t>Plafonnement applicable au dossier :</t>
  </si>
  <si>
    <t>Imm.plafonné</t>
  </si>
  <si>
    <t>TOT.(Imm.plaf.)</t>
  </si>
  <si>
    <t>Plafonnement assiette</t>
  </si>
  <si>
    <r>
      <t xml:space="preserve">Référence devis </t>
    </r>
    <r>
      <rPr>
        <b/>
        <sz val="8"/>
        <color rgb="FFFF0000"/>
        <rFont val="Calibri"/>
        <family val="2"/>
        <scheme val="minor"/>
      </rPr>
      <t>*</t>
    </r>
  </si>
  <si>
    <t>Seuil CRC 1</t>
  </si>
  <si>
    <t>Seuil CRC 2</t>
  </si>
  <si>
    <t>120 000 € - Entreprise individuelle, EARL, Autres statuts</t>
  </si>
  <si>
    <t>Filières éligibles</t>
  </si>
  <si>
    <t>Investissements éligibles</t>
  </si>
  <si>
    <t>Plafonds</t>
  </si>
  <si>
    <t>Dérouleurs de round</t>
  </si>
  <si>
    <t>Distributrice de betteraves</t>
  </si>
  <si>
    <t>Systèmes herbagers</t>
  </si>
  <si>
    <t>Pompes à chaleur</t>
  </si>
  <si>
    <t>Etudes, diagnostics préalables</t>
  </si>
  <si>
    <t>Frais généraux de prestations relatives à la conception du bâtiment (plans, honoraires d’architecte) et/ou au diagnostic préalable à un investissement, étude de la faisabilité d’une installation photovoltaïque en autoconsommation. Etude technique de structure charpente pour projet photovoltaïque sur existant. Frais généraux de prestations relatives à sa maîtrise d’œuvre (conformité technique, suivi du chantier, conduite des travaux).</t>
  </si>
  <si>
    <t>Couverture étanche de fosse</t>
  </si>
  <si>
    <t xml:space="preserve">Gestion quantitative de l'eau </t>
  </si>
  <si>
    <t>Projet de récupération des eaux de pluies</t>
  </si>
  <si>
    <t>recupération sur bâtiment pour substitution avec étude préalable (étude type fournie par AELB), à reformuler</t>
  </si>
  <si>
    <t xml:space="preserve">Semoir spécifique de couverts végétaux </t>
  </si>
  <si>
    <t>Bineuse (mécanique, automatisée, autoguidée, interrang, à guidage optique, bineuse buteuse…)</t>
  </si>
  <si>
    <t>Bineuse avec système RTK incorporé</t>
  </si>
  <si>
    <t xml:space="preserve"> Roto étrille </t>
  </si>
  <si>
    <t xml:space="preserve">Robot autonome de désherbage mécanique </t>
  </si>
  <si>
    <t>Matériel de fauche sous clôture ou à effacement</t>
  </si>
  <si>
    <t>(arboriculture)</t>
  </si>
  <si>
    <t xml:space="preserve">Matériel d'éclaircissage mécanique </t>
  </si>
  <si>
    <t>Arboriculture</t>
  </si>
  <si>
    <t>Faucheuse &lt; 5m</t>
  </si>
  <si>
    <t xml:space="preserve"> sous condition d'une étude du volume de stockage nécessaire pour limiter voire supprimer les prélèvements en période critique (printemps / été) :
- Etude et maîtrise d’œuvre associée dont calcul des volumes d’eau économisés et/ou substitués,
- Equipements de récupération et de stockage des eaux de pluies des surfaces imperméabilisées et/ou des eaux de drainage comprenant : gouttières, canalisations, cuves, terrassement,  citernes souples ou bâche d’étanchéification (géomembranes), système de filtration, pompes.
- Equipements de désinfection des eaux de drainage (rayonnement ultraviolet, ozonation, filtration lente, traitement chimique homologué, thermo-désinfection, etc), et au stockage tampon d’eau traitée, aux raccordements, à la station de gestion de la désinfection et au stockage de  l’effluent généré par les systèmes de désinfection ;
- Equipements de comptage des volumes d’eau par atelier : compteurs d’eau, vannes de coupure, pressiomètre etc   </t>
  </si>
  <si>
    <t>Eau</t>
  </si>
  <si>
    <t>Libellé court</t>
  </si>
  <si>
    <t>Faucheuse auto chargeuse</t>
  </si>
  <si>
    <t>Séchage du foin en grange</t>
  </si>
  <si>
    <t>Aménagement des parcelles de pâturage</t>
  </si>
  <si>
    <t>Récupérateurs de chaleurs et investissements eco energie lait</t>
  </si>
  <si>
    <t>Récupération des eaux de pluies</t>
  </si>
  <si>
    <t>Barbutteuse</t>
  </si>
  <si>
    <t>Matériel permettant la lutte biologique</t>
  </si>
  <si>
    <t>Bineuse</t>
  </si>
  <si>
    <t>Matériel de destruction des couverts végétaux</t>
  </si>
  <si>
    <t>Ordo_in</t>
  </si>
  <si>
    <r>
      <t xml:space="preserve">Dénomination du fournisseur </t>
    </r>
    <r>
      <rPr>
        <b/>
        <sz val="8"/>
        <color rgb="FFFF0000"/>
        <rFont val="Calibri"/>
        <family val="2"/>
        <scheme val="minor"/>
      </rPr>
      <t>*</t>
    </r>
  </si>
  <si>
    <t>calcule l'incrément des lignes de postes sur lequels l'usager présente des dépenses</t>
  </si>
  <si>
    <t>calcule l'incrément des lignes de postes sur lequels l'instructeur retient des dépenses</t>
  </si>
  <si>
    <r>
      <t xml:space="preserve">Investissement présenté par l'usager
(à sélectionner dans la liste des postes </t>
    </r>
    <r>
      <rPr>
        <b/>
        <sz val="11"/>
        <color rgb="FFFF0000"/>
        <rFont val="Calibri"/>
        <family val="2"/>
        <scheme val="minor"/>
      </rPr>
      <t>*</t>
    </r>
  </si>
  <si>
    <t>Description de la dépense par l'usager</t>
  </si>
  <si>
    <r>
      <t xml:space="preserve">Poste retenu par l'instructeur </t>
    </r>
    <r>
      <rPr>
        <b/>
        <sz val="8"/>
        <color rgb="FFFF0000"/>
        <rFont val="Calibri"/>
        <family val="2"/>
        <scheme val="minor"/>
      </rPr>
      <t>*</t>
    </r>
  </si>
  <si>
    <t>Commentaire / Descriptif de la dépense par l'instructeur</t>
  </si>
  <si>
    <t>Devis retenu par l'usager</t>
  </si>
  <si>
    <t>Montant HT des dépenses éligibles sur ce devis et ce poste</t>
  </si>
  <si>
    <t>TOTAL (av.plaf.immat.)</t>
  </si>
  <si>
    <t>Rappel du plafond applicable au poste de dépense</t>
  </si>
  <si>
    <t>Plafonnement coût raisonnable</t>
  </si>
  <si>
    <t>Montant HT raisonnable sur ce devis et ce poste</t>
  </si>
  <si>
    <t>Plafonnement des postes matériels</t>
  </si>
  <si>
    <t>Ordo_fin</t>
  </si>
  <si>
    <t>Filet et écran d'ombrage serres froides</t>
  </si>
  <si>
    <t>Etape 3
Reporter les montants présentés (ci-dessous) dans le téléservice de dépôt en ligne</t>
  </si>
  <si>
    <t>Poste</t>
  </si>
  <si>
    <t>Plafonnement de l'assiette PSN</t>
  </si>
  <si>
    <t>Montant total présenté :</t>
  </si>
  <si>
    <t>Montant retenu</t>
  </si>
  <si>
    <t>FEADER - Aide aux investissements résilients (climat - carbone)</t>
  </si>
  <si>
    <t>Version</t>
  </si>
  <si>
    <t>Description des cellules calculées</t>
  </si>
  <si>
    <t>TS DA</t>
  </si>
  <si>
    <t>Aide aux investissements résilents (climat - carbone)</t>
  </si>
  <si>
    <t>Onglet</t>
  </si>
  <si>
    <t>Saisie_usager (Toujours visible - Protégé en écriture)</t>
  </si>
  <si>
    <t>Objet</t>
  </si>
  <si>
    <t>Cellule</t>
  </si>
  <si>
    <t>Formule</t>
  </si>
  <si>
    <t>Titre</t>
  </si>
  <si>
    <t>C2</t>
  </si>
  <si>
    <t>Intitulé du TS en référentiel</t>
  </si>
  <si>
    <t>Texte explicatif</t>
  </si>
  <si>
    <t>D8 : D10</t>
  </si>
  <si>
    <t>Seuil CRC en référentiel</t>
  </si>
  <si>
    <t>Tableau de saisie des dépenses</t>
  </si>
  <si>
    <t>Message d'information @ usager</t>
  </si>
  <si>
    <t>Total HT présenté</t>
  </si>
  <si>
    <t>B20 : B120</t>
  </si>
  <si>
    <t>Compteur des lignes saisies</t>
  </si>
  <si>
    <t>=SI(C20&lt;&gt;"";1+B19;"")</t>
  </si>
  <si>
    <t>C20 : C120</t>
  </si>
  <si>
    <t>Saisie libre</t>
  </si>
  <si>
    <t>Tableau des reports_U</t>
  </si>
  <si>
    <t>Compteur des lignes à reporter</t>
  </si>
  <si>
    <t>Ref_Invest (Masqué - Protégé en écriture)</t>
  </si>
  <si>
    <t>Référentiel des postes</t>
  </si>
  <si>
    <t>Incrément des lignes de postes sur lequels l'usager présente des dépenses</t>
  </si>
  <si>
    <t>Montants forfaitaires applicables par postes justifiés sur OCS - montants forfaitaires</t>
  </si>
  <si>
    <t>Barèmes de coût unitaires applicables par postes justifiés sur OCS - BCU</t>
  </si>
  <si>
    <t>Taux forfaitaires applicables par postes justifiés sur OCS - taux forfaitaire</t>
  </si>
  <si>
    <t>Identification des postes constitutifs de la base de calcul d'un taux forfaitaire, pour les postes calculés sur OCS - TF</t>
  </si>
  <si>
    <t>Plafonnement applicable à l'assiette</t>
  </si>
  <si>
    <t>C8</t>
  </si>
  <si>
    <t>Menu déroulant : plafond par profil du demandeur</t>
  </si>
  <si>
    <t>=Ref_Invest!$D$34:$D$36</t>
  </si>
  <si>
    <t>J8</t>
  </si>
  <si>
    <t>Valeur du plafond applicable</t>
  </si>
  <si>
    <t>Tableau d'instruction des dépenses</t>
  </si>
  <si>
    <t>Message d'information @ instructeur</t>
  </si>
  <si>
    <t>Totaux (matériel / immatériel / total) des dépenses présentées / éligibles / raisonnables / plafonnées</t>
  </si>
  <si>
    <t>Total des dépenses élig., raisonn., après application des plafonds par postes</t>
  </si>
  <si>
    <t>Total des dépenses élig., raisonn., après application des plafonds par postes et sur dépenses immatérielles</t>
  </si>
  <si>
    <t>Total des dépenses immatérielles éligibles, raisonnables</t>
  </si>
  <si>
    <t>Total des dép.immat.élig.raisonn., plafonnées à 1/9 des dép.élig.raisonn., plafonnées par poste</t>
  </si>
  <si>
    <t>Total des dépenses matérielles éligibles, raisonnables, plafonnées par poste</t>
  </si>
  <si>
    <t>Plafond à l'assiette applicable au total des dépenses plafonnées au poste</t>
  </si>
  <si>
    <t>Total des dépenses immatérielles proratisé au plafond à l'assiette</t>
  </si>
  <si>
    <t>Total des dépenses matérielles proratisé au plafond à l'assiette</t>
  </si>
  <si>
    <t>A20 : A120</t>
  </si>
  <si>
    <t>Identification matériel / immatériel (m/i) du poste (niveau 1) de rattachement de la dépense</t>
  </si>
  <si>
    <t>Compteur des lignes instruites</t>
  </si>
  <si>
    <t>=SI(C20&lt;&gt;" ";1+B19;"")</t>
  </si>
  <si>
    <t>C20:P120;U20:W120;Y20:AA120</t>
  </si>
  <si>
    <t>Report de la saisie de l'usager (colones K et M modifiables par l'instructeur)</t>
  </si>
  <si>
    <t>Montant raisonnable de la dépense, au regard des montants éligibles des 3 devis comparatifs</t>
  </si>
  <si>
    <t>Plafond applicable au poste de niveau 1 auquel la dépense est rattachée</t>
  </si>
  <si>
    <r>
      <t xml:space="preserve">Dépense raisonnable plafonnée au poste </t>
    </r>
    <r>
      <rPr>
        <i/>
        <sz val="9"/>
        <color theme="1"/>
        <rFont val="Calibri"/>
        <family val="2"/>
        <scheme val="minor"/>
      </rPr>
      <t>(NB : pas de proratisation du plafond, 
même en cas de pluralité de dépenses sur un même poste sous plafond !)</t>
    </r>
  </si>
  <si>
    <t>AF20 : AF120</t>
  </si>
  <si>
    <t>Dépenses raisonnable plafonnée à l'assiette</t>
  </si>
  <si>
    <t>Tableau des reports_A</t>
  </si>
  <si>
    <t>Lste 230721 (Masqué - Non protégé)</t>
  </si>
  <si>
    <t>Mise en forme du référentiel de postes (niveau 1 et 2) de l'AAP</t>
  </si>
  <si>
    <t>Liste alphabétique des postes de dépenses de niveau supérieur à reporter dans le TS Aiden</t>
  </si>
  <si>
    <t>Liste des postes de dépenses de niveau inférieur à reporter dans le TS Aiden</t>
  </si>
  <si>
    <t>O17</t>
  </si>
  <si>
    <t>T20 : V120</t>
  </si>
  <si>
    <t>AI10 : AK66</t>
  </si>
  <si>
    <t>Niveau de données exportées vers Aiden</t>
  </si>
  <si>
    <t>Investissement (niveau inférieur Aiden)</t>
  </si>
  <si>
    <t>Sous-enjeu (niveau supérieur Aiden)</t>
  </si>
  <si>
    <t>Niveau supérieur</t>
  </si>
  <si>
    <t>Récap.Niv_inf.prst.usager</t>
  </si>
  <si>
    <t>Récap.Niv_sup.prst.usager</t>
  </si>
  <si>
    <t>Récap.Niv_inf.instr.agent</t>
  </si>
  <si>
    <t>Récap.Niv_sup.instr.agent</t>
  </si>
  <si>
    <t>Montants HT présentés par l'usager par poste de niveau inférieur</t>
  </si>
  <si>
    <t>Montants HT présentés par l'usager par poste de niveau supérieur</t>
  </si>
  <si>
    <t>Référentiel du dispositif</t>
  </si>
  <si>
    <t>Calcul d'un indicateur (Inférieur : "0" / Supérieur : "1")</t>
  </si>
  <si>
    <t>Message d'information @ paramétreur</t>
  </si>
  <si>
    <t>Montant HT présenté par poste à reporter dans le TS Aiden</t>
  </si>
  <si>
    <t>Catégorie (niveau sup.)</t>
  </si>
  <si>
    <t>Poste (niveau inf.)</t>
  </si>
  <si>
    <t>AG20 : AG120</t>
  </si>
  <si>
    <t>AH20 : AH120</t>
  </si>
  <si>
    <t>Message d'information@instructeur</t>
  </si>
  <si>
    <t>Recherche du poste de niveau supérieur pour la dépense instruite</t>
  </si>
  <si>
    <t>Montants HT retenus (élig., raisonn., plafonn. - assiette PSN) par l'instructeur par poste de niveau inférieur</t>
  </si>
  <si>
    <t>Montants HT retenus (élig., raisonn., plafonn. - assiette PSN) par l'instructeur par poste de niveau supérieur</t>
  </si>
  <si>
    <t>F47</t>
  </si>
  <si>
    <t>G47</t>
  </si>
  <si>
    <t>=SI(E47="Niveau inférieur";0;SI(E47="Niveau supérieur";1;""))</t>
  </si>
  <si>
    <t>Incrément des lignes de postes de niveau inférieur sur lequels l'instructeur retient des dépenses</t>
  </si>
  <si>
    <t>Incrément des lignes de postes de niveau supérieur sur lequels l'instructeur retient des dépenses</t>
  </si>
  <si>
    <t>Saisie des dépenses éligibles dans les informations complémentaires du dispositif d'instruction (AIDEN)</t>
  </si>
  <si>
    <t>Saisie des dépenses sous AIDEN</t>
  </si>
  <si>
    <t>Source : Liste des investissements résilients 01.09.2023</t>
  </si>
  <si>
    <t>Sous-enjeu (Catégorie)</t>
  </si>
  <si>
    <t>Adaptation climatique</t>
  </si>
  <si>
    <t>Gestion de l'herbe</t>
  </si>
  <si>
    <t>Bâtiments et tous ses équipements. Systèmes à énergies fossiles (chaudières fioul) non éligibles.</t>
  </si>
  <si>
    <t>Aménagement de l'accès au pâturage</t>
  </si>
  <si>
    <t xml:space="preserve">Terrassement, stabilisation et aménagements, chemins, clôtures fixes, passage canadien, franchissement de canal à lisier,  barrières d’entrée de champ, portes de tri, boviduc ou passerelle (cours d’eau et route). </t>
  </si>
  <si>
    <t>Grilles de stabilisation de sol autour des zones d'affouragement ou d'abreuvement. Aménagement de l'abreuvement fixe (compteurs, vanne de redirection dans le bâtiment, traitement de l’eau, surpresseur, réseau sous terrain ou en surface, vannes et pompes, bacs d’abreuvement, flotteurs niveau constant).</t>
  </si>
  <si>
    <t>Rénovation énergétique des bâtiments</t>
  </si>
  <si>
    <t>Amélioration de l’étanchéité et de l’isolation des bâtiments.  Matériaux, matériels et équipements pour l’isolation des locaux, murs, toiture, plafond, sol et étanchéité (ouvertures, joints...) y compris remplacement ou création de panneaux vitrés isolants ou fenêtres et portes isolantes, ainsi que les cloisons frigorifiques.</t>
  </si>
  <si>
    <t>Ecran thermique</t>
  </si>
  <si>
    <t>Isolation des locaux hors bâtiments neufs. Simple ou double, Toile déployée au dessous de la couverture de la serre.</t>
  </si>
  <si>
    <t>Pilotage du climat sous-abris.</t>
  </si>
  <si>
    <t>Ballon de stockage d'eau permettant le découplage de la production de chaleur et de la distribution de chaleur dans la serre. Installation comprenant le ballon, sa mise en place par une entreprise, les
raccords hydrauliques (isolation comprise) et le module de régulation.</t>
  </si>
  <si>
    <t xml:space="preserve"> Avec brûlage des gaz et/ou valorisation énergétique en autoconsommation sur l'exploitation. Structure, charpente, couverture souple ou rigide ou dalle béton ; récupération passive du biogaz (de type Nenufar ou équivalent) et possible valorisation en chaudière pour production de chaleur, d'eau chaude et/ou d'électricité. Technologie de méthanisation affichant une production de biogaz
inférieure à 30 Nm3/h.</t>
  </si>
  <si>
    <t>Compteurs et équipements de de pilotage de la consommation d'énergie</t>
  </si>
  <si>
    <t>Systèmes d'éclairage économes en énergie (rénovation énergétique)</t>
  </si>
  <si>
    <t>Systèmes de ventilation économes en énergie (rénovation énergétique)</t>
  </si>
  <si>
    <t>Groupe froid économe en énergie (rénovation énergétique)</t>
  </si>
  <si>
    <t>Faneuse</t>
  </si>
  <si>
    <t>Enrubanneuse</t>
  </si>
  <si>
    <t>Ordinateur climatique</t>
  </si>
  <si>
    <t>Open buffer</t>
  </si>
  <si>
    <t>Installation photovoltaïque en autoconsommation</t>
  </si>
  <si>
    <t>Investissement présenté
(à sélectionner dans la liste des postes) *</t>
  </si>
  <si>
    <t>Catégorie de dépenses</t>
  </si>
  <si>
    <t>ligne min</t>
  </si>
  <si>
    <t>ligne max</t>
  </si>
  <si>
    <t>F20 : I120</t>
  </si>
  <si>
    <t>Menu déroulant : postes de dépenses de niveau supérieur du TS Aiden</t>
  </si>
  <si>
    <t>Menu déroulant : postes de dépenses de niveau inférieur du TS Aiden</t>
  </si>
  <si>
    <t>=Ref_Invest!$D$32:$D$36</t>
  </si>
  <si>
    <t>=DECALER(Ref_Invest!$E$3;RECHERCHEV(C20;Ref_Invest!$D$32:$F$36;2;FAUX)-1;0;RECHERCHEV(C20;Ref_Invest!$D$32:$F$36;3;FAUX)-RECHERCHEV(C20;Ref_Invest!$D$32:$F$36;2;FAUX)+1)</t>
  </si>
  <si>
    <t>C32 : C36</t>
  </si>
  <si>
    <t>Q32 : Q36</t>
  </si>
  <si>
    <t>B32 : B36</t>
  </si>
  <si>
    <t>Incrément des lignes de postes de niveau supérieur sur lequels l'usager retient des dépenses</t>
  </si>
  <si>
    <t>=SI(C20=" ";"";RECHERCHEV(C20;Ref_Invest!$E$3:$H$31;4;FAUX))</t>
  </si>
  <si>
    <t>Etape 2 : Report des montants présentés dans le téléservice de dépôt en ligne</t>
  </si>
  <si>
    <t xml:space="preserve">Pour les serres froides </t>
  </si>
  <si>
    <t>Y compris broyeurs de fanes de pommes de terre</t>
  </si>
  <si>
    <t>remorque autochargeuse non éligible</t>
  </si>
  <si>
    <t>Filet et écran d'ombrage</t>
  </si>
  <si>
    <t>Compteurs et équipements de pilotage consommation d'énergie</t>
  </si>
  <si>
    <t>Dans le cadre d'une rénovation énergétique. Eclairage fluocompact, éclairage LED, éclairage induction, dispositif de programmation ou de temporisation, détecteurs de présence, système de contrôle photosensible régulant l'éclairage en fonction luminosité externe, installation de lignes électriques pour éclairage basse consommation.  Bâtiment neuf non éligible en résilient.</t>
  </si>
  <si>
    <t>Dans le cadre d'une rénovation énergétique.  Ventilateurs basse consommation (à commutation électrique ou EC), ventilateurs verticaux, échangeurs thermiques type VMC double flux, déshumidificateurs, destratificateurs d'air,  entrées et sorties d'air, trappes et lanterneaux étanches et automatisés, variateurs de fréquence, boitiers de régulation, capteurs et sondes, organes de commandes (verins, treuils…). Bâtiment neuf non éligible en résilient.</t>
  </si>
  <si>
    <t>Pompes à chaleur eau/eau (hors captage horizontaux) et les pompes à
chaleur géothermique.</t>
  </si>
  <si>
    <t>Systèmes d'éclairage économes en énergie</t>
  </si>
  <si>
    <t>Systèmes de ventilation  économes en énergie</t>
  </si>
  <si>
    <t>Groupe froid économe en énergie</t>
  </si>
  <si>
    <t>Récupérateur de chaleur, prérefroidisseur de lait, tank économe. Si non associé à l'achat d'un matériel de traite (auquel cas l'investissement bascule en productif).</t>
  </si>
  <si>
    <t>Dans le cadre d'une rénovation énergétique.  Groupe froid économe en énergie pour le conditionnement ou le stockage des pommes de terre, légumes, horticulture, fruits. Bâtiment neuf non éligible en résilient.</t>
  </si>
  <si>
    <t>Valorisant l'énergie supérieure à 5kWc sur l'exploitation agricole  sur toiture (respectant la charte qualité photovoltaïque bâtiments agricoles -dernière version en vigueur), ou trackers .  Les travaux relatifs à la charpente, la couverture, l’électricité doivent être effectués par des professionnels (fourniture de matériaux et main d'oeuvre). Pose d'équipements de production et de stockage d'énergie, de gestion de l'énergie et d'intégration dans le système électrique. Les systèmes numériques : monitoring, sous compteurs, antennes relais... y compris le dispositif de suivi des performances (matériel de mesure, d'enregistrement, et d'acquisition des données).</t>
  </si>
  <si>
    <r>
      <t xml:space="preserve">Prévision </t>
    </r>
    <r>
      <rPr>
        <sz val="8"/>
        <color rgb="FFFF0000"/>
        <rFont val="Calibri"/>
        <family val="2"/>
        <scheme val="minor"/>
      </rPr>
      <t>*</t>
    </r>
  </si>
  <si>
    <t>Unités</t>
  </si>
  <si>
    <t>Coût forfaitaire</t>
  </si>
  <si>
    <t>Unité</t>
  </si>
  <si>
    <t>Plafond_10%_immat
m / i / of / ob / ot</t>
  </si>
  <si>
    <t>Mat./Immat./OCS</t>
  </si>
  <si>
    <t>ob</t>
  </si>
  <si>
    <t>of</t>
  </si>
  <si>
    <t>ot</t>
  </si>
  <si>
    <t>Coûts simplifiés</t>
  </si>
  <si>
    <t>Prévision déclarée</t>
  </si>
  <si>
    <t>Prévision retenue</t>
  </si>
  <si>
    <t>Coût forfaitaire retenu</t>
  </si>
  <si>
    <r>
      <t xml:space="preserve">NB : l'instructeur n'intervient que dans les cellules bleues
</t>
    </r>
    <r>
      <rPr>
        <b/>
        <sz val="12"/>
        <color rgb="FFFF0000"/>
        <rFont val="Calibri"/>
        <family val="2"/>
        <scheme val="minor"/>
      </rPr>
      <t>(sauf si duplication de lignes pour ventiler les dépenses sur plusieurs postes)</t>
    </r>
  </si>
  <si>
    <t>Catégorie</t>
  </si>
  <si>
    <t xml:space="preserve"> à ne pas renseigner au vu des informations saisies</t>
  </si>
  <si>
    <t>="Récapitulatif des dépenses prévisionnelles présentées au titre du dispositif"&amp;" 
 "&amp;Ref_Invest!$D$45</t>
  </si>
  <si>
    <t>="Un seul devis suffit pour un montant de dépense inférieur à "&amp;Ref_Invest!$E$42&amp;" €"</t>
  </si>
  <si>
    <t>C15</t>
  </si>
  <si>
    <t>=SI(Z19="";"";"Des anomalies signalées dans la colonne Z doivent être corrigées")</t>
  </si>
  <si>
    <t>=SOMME($O$20:$O$120)</t>
  </si>
  <si>
    <t>Total HT présenté sur coûts simplifiés</t>
  </si>
  <si>
    <t>R17</t>
  </si>
  <si>
    <t>Total HT présenté sur coûts réels</t>
  </si>
  <si>
    <t>=SOMME($R$20:$R$120)</t>
  </si>
  <si>
    <t>N120</t>
  </si>
  <si>
    <t>=SI(ESTNA(RECHERCHEV($F20;Ref_Invest!$E$3:$I$29;5;FAUX));"";SI(RECHERCHEV($F20;Ref_Invest!$E$3:$I$29;5;FAUX)=0;"";RECHERCHEV($F20;Ref_Invest!$E$3:$I$29;5;FAUX)))</t>
  </si>
  <si>
    <t>O120</t>
  </si>
  <si>
    <t>Coûts forfaitaires</t>
  </si>
  <si>
    <t>=SI(A20="ob";SI(M20="";"";M20*RECHERCHEV($F20;Ref_Invest!$E$3:$K$29;7;FAUX));SI(A20="of";RECHERCHEV($F20;Ref_Invest!$E$3:$J$29;6;FAUX);SI(A20="ot";RECHERCHEV($F20;Ref_Invest!$E$3:$L$29;8;FAUX)/100*Ref_Invest!$M$30;"")))</t>
  </si>
  <si>
    <t>J20 : M120 ; P20 : Y120</t>
  </si>
  <si>
    <t>O20 : O120</t>
  </si>
  <si>
    <t>P20 : S120</t>
  </si>
  <si>
    <t>=SI(ESTNA(RECHERCHEV(F20;Ref_Invest!$E$3:$H$29;4;FAUX));"";RECHERCHEV(F20;Ref_Invest!$E$3:$H$29;4;FAUX))</t>
  </si>
  <si>
    <t>cellules (O20 : O20) grisées si '=GAUCHE($A20;1)&lt;&gt;"o" (A20 ne commence pas par la lettre "o")</t>
  </si>
  <si>
    <t>cellules (P20 : S20) grisées si '=GAUCHE($A20;1)="o" (A20 commence par la lettre "o")</t>
  </si>
  <si>
    <t>M20 : N120</t>
  </si>
  <si>
    <t>cellules (M20 : N20) grisées si '=GAUCHE($A20;1)&lt;&gt;"ob" (A20 ne commence pas par la lettre "ob")</t>
  </si>
  <si>
    <t>W20 : Y120</t>
  </si>
  <si>
    <t>cellules (W20 : Y20) grisées si '=$R20&lt;=Ref_Invest!$E$43 (dépense présentée inférieure ou égale au 2nd seuil de CRC)</t>
  </si>
  <si>
    <t>cellules (T20 : V20) grisées si '=$R20&lt;Ref_Invest!$E$42 (dépense présentée inférieure au 1er seuil de CRC)</t>
  </si>
  <si>
    <t>Z20 : Z120</t>
  </si>
  <si>
    <t>=SI(ET(R20&lt;&gt;"";C20="");"Sélectionnez l'investissement éligible (colonne C)      ";"")&amp;SI(OU(ET(R20&lt;&gt;"";P20="");ET(V20&lt;&gt;"";T20="");ET(Y20&lt;&gt;"";W20=""));"Indiquez la dénomination du fournisseur      ";"")&amp;SI(ET(R20&gt;Ref_Invest!$E$43;V20="";Y20="");"Deux devis comparatifs doivent être renseignés pour cette dépense";SI(ET(R20&gt;Ref_Invest!$E$43;Y20="");"Un second devis comparatif doit être renseigné pour cette dépense";SI(ET(R20&gt;=Ref_Invest!$E$42;V20="");"Un devis comparatif doit être renseigné pour cette dépense";"")))</t>
  </si>
  <si>
    <t>AH10 : AH66</t>
  </si>
  <si>
    <t>=SI(Ref_Invest!$F$47=0;SI(ESTNA(RECHERCHEV(AH10;Ref_Invest!$B$3:$D$29;3;FAUX));" ";RECHERCHEV(AH10;Ref_Invest!$B$3:$D$29;3;FAUX));SI(Ref_Invest!$F$47=1;SI(ESTNA(RECHERCHEV(AH10;Ref_Invest!$B$32:$D$36;3;FAUX));" ";RECHERCHEV(AH10;Ref_Invest!$B$32:$D$36;3;FAUX))))</t>
  </si>
  <si>
    <t>AL10 : AN66</t>
  </si>
  <si>
    <t>=SI(Ref_Invest!$F$47=1;" ";SI(ESTNA(RECHERCHEV(AH10;Ref_Invest!$B$3:$E$29;4;FAUX));" ";RECHERCHEV(AH10;Ref_Invest!$B$3:$E$29;4;FAUX)))</t>
  </si>
  <si>
    <t>AO10 : AP66</t>
  </si>
  <si>
    <t>=SI(Ref_Invest!$F$47=0;SI(ESTNA(RECHERCHEV(AL10;Ref_Invest!$E$3:$N$29;10;FAUX));" ";RECHERCHEV(AL10;Ref_Invest!$E$3:$N$29;10;FAUX));SI(Ref_Invest!$F$47=1;SI(ESTNA(RECHERCHEV(AI10;Ref_Invest!$D$32:$O$36;12;FAUX));" ";RECHERCHEV(AI10;Ref_Invest!$D$32:$O$36;12;FAUX));""))</t>
  </si>
  <si>
    <t>AP7</t>
  </si>
  <si>
    <t>=SOMME(AO10:AP67)</t>
  </si>
  <si>
    <t>AI10 : AP67</t>
  </si>
  <si>
    <t>Mise en forme conditionnelle</t>
  </si>
  <si>
    <t>cellules (AI20 : AP20) ocres si '&lt;&gt; " " (cellules non vides)</t>
  </si>
  <si>
    <t>A3 : A29</t>
  </si>
  <si>
    <t>Compteur des lignes de postes</t>
  </si>
  <si>
    <t>B3 : B29</t>
  </si>
  <si>
    <t>=SI(N3&gt;0;1+MAX($B$2:B2);0)</t>
  </si>
  <si>
    <t>C3 : C29</t>
  </si>
  <si>
    <t>=SI(P3&gt;0;1+MAX($C$2:C2);0)</t>
  </si>
  <si>
    <t>Menu déroulant : Caractère Matériel (m) / Immatériel (i) / Coût simplifié sur BCU (ob) / Coût simplifié sur montant forfaitaire (of) / Coût simplifié sur taux forfaitaire (ot) des dépenses rattachées au poste</t>
  </si>
  <si>
    <t>m;i;ob;ot;of</t>
  </si>
  <si>
    <t>H3 : H29</t>
  </si>
  <si>
    <t>J3 : J29</t>
  </si>
  <si>
    <t>K3 : K29</t>
  </si>
  <si>
    <t>L3 : L29</t>
  </si>
  <si>
    <t>M3 : M29</t>
  </si>
  <si>
    <t>N3 : N29</t>
  </si>
  <si>
    <t>P3 : P29</t>
  </si>
  <si>
    <t>=SOMME.SI(Saisie_usager!$F$20:$F$120;$E3;Saisie_usager!$R$20:$R$120)+SOMME.SI(Saisie_usager!$F$20:$F$120;$E3;Saisie_usager!$O$20:$O$120)</t>
  </si>
  <si>
    <t>=SI(O32&gt;0;1+MAX($B$31:B31);0)</t>
  </si>
  <si>
    <t>=SI(Q32&gt;0;1+MAX($C31:C$31);0)</t>
  </si>
  <si>
    <t>=SOMME.SI(Saisie_usager!$C$20:$C$120;$D32;Saisie_usager!$R$20:$R$120)+SOMME.SI(Saisie_usager!$C$20:$C$120;$D32;Saisie_usager!$O$20:$O$120)</t>
  </si>
  <si>
    <t>O32 : O36</t>
  </si>
  <si>
    <t>=SOMME.SI(Instruction!$AJ$20:$AJ$120;$D32;Instruction!$AI$20:$AI$120)</t>
  </si>
  <si>
    <t>=SI(F47=1;"Masquer les colonnes AI : AK de l'onglet Saisie_usager et les colonnes AU : AX de l'onglet Instruction";"")</t>
  </si>
  <si>
    <t>=RECHERCHEV(Instruction!C8;Ref_Invest!$D$38:$E$40;2;FAUX)</t>
  </si>
  <si>
    <t>W8</t>
  </si>
  <si>
    <t>=SI(W13&gt;O13;"Le total des dépenses éligibles excède le total des dépenses présentées";"")</t>
  </si>
  <si>
    <t>=SI(AA13&gt;Saisie_usager!V17;"Le total des dépenses éligibles excède le total des dépenses présentées";"")</t>
  </si>
  <si>
    <t>AA8</t>
  </si>
  <si>
    <t>=SI(AE13&gt;Saisie_usager!Y17;"Le total des dépenses éligible excède le total des dépenses présentées";"")</t>
  </si>
  <si>
    <t>AE8</t>
  </si>
  <si>
    <t>AI6</t>
  </si>
  <si>
    <t>=SI(ESTNA(I8);"Sélectionner le plafonnement applicable au dossier (C10)";"")</t>
  </si>
  <si>
    <t>L13 : AE17</t>
  </si>
  <si>
    <t>=SOMME($L$20:$L$120)</t>
  </si>
  <si>
    <t>AH13</t>
  </si>
  <si>
    <t>AH14</t>
  </si>
  <si>
    <t>AH15</t>
  </si>
  <si>
    <t>AH16</t>
  </si>
  <si>
    <t>AH17</t>
  </si>
  <si>
    <t>AI14</t>
  </si>
  <si>
    <t>AI16</t>
  </si>
  <si>
    <t>AI17</t>
  </si>
  <si>
    <t>=SOMME($AH$20:$AH$120)</t>
  </si>
  <si>
    <t>=AH16+AH17</t>
  </si>
  <si>
    <t>=SOMME.SI($A$20:$A$120;"i";AH$20:AH$120)</t>
  </si>
  <si>
    <t>=MIN(AH15;AH17/9)</t>
  </si>
  <si>
    <t>=AH13-AH15</t>
  </si>
  <si>
    <t>=SI(ESTNA(I8);"";SI(AH14&lt;=$I$8;AH14;$I$8))</t>
  </si>
  <si>
    <t>=SI($AH$14&lt;=$I$8;$AH16;AH16*$AI$14/$AH$14)</t>
  </si>
  <si>
    <t>=SI($AH$14&lt;=$I$8;$AH17;AH17*$AI$14/$AH$14)</t>
  </si>
  <si>
    <t>=SI(Saisie_usager!F20&lt;&gt;"";Saisie_usager!F20;" ")</t>
  </si>
  <si>
    <t>=SI(L20&lt;&gt;"";L20;SI(AK20&lt;&gt;"";"";SI(W20="";"";MIN(W20;SI(AA20="";999999;1,15*AA20);SI(AE20="";999999;1,15*AE20)))))</t>
  </si>
  <si>
    <t>=SI(ESTNA(RECHERCHEV(P20;Ref_Invest!$E$3:$F$29;2;FAUX));"";SI(RECHERCHEV(P20;Ref_Invest!$E$3:$F$29;2;FAUX)=0;"";RECHERCHEV(P20;Ref_Invest!$E$3:$F$29;2;FAUX)))</t>
  </si>
  <si>
    <t>=SI(AG20&gt;0;SI(AF20="";"";SI(AF20&lt;AG20;AF20;AG20));AF20)</t>
  </si>
  <si>
    <t>AI20 : AI120</t>
  </si>
  <si>
    <t>=SI(AH20="";"";SI(A20&lt;&gt;"i";AH20*$AI$17/$AH$17;AH20/$AH$15*$AI$16))</t>
  </si>
  <si>
    <t>AJ20 : AJ120</t>
  </si>
  <si>
    <t>=SI(C20="";"";SI(ESTNA(RECHERCHEV(P20;Ref_Invest!$S$3:$T$29;2;FAUX));"";RECHERCHEV(P20;Ref_Invest!$S$3:$T$29;2;FAUX)))</t>
  </si>
  <si>
    <t>AK20 : AK120</t>
  </si>
  <si>
    <t>=SI(ET(W20&gt;Ref_Invest!$E$43;AA20="";AE20="");"Deux devis comparatifs (montants éligibles) doivent être renseignés pour cette dépense";SI(ET(W20&gt;Ref_Invest!$E$43;AE20="");"Un second devis comparatif doit être renseigné (montant éligible) pour cette dépense";SI(ET(W20&gt;=Ref_Invest!$E$42;AA20="");"Un devis comparatif (montant éligible) doit être renseigné pour cette dépense";"")))</t>
  </si>
  <si>
    <t>=SI(Ref_Invest!$F$47=0;SI(ESTNA(RECHERCHEV($AP20;Ref_Invest!$C$3:$D$29;2;FAUX));" ";RECHERCHEV($AP20;Ref_Invest!$C$3:$D$29;2;FAUX));SI(Ref_Invest!$F$47=1;SI(ESTNA(RECHERCHEV($AP20;Ref_Invest!$C$32:$D$36;2;FAUX));" ";RECHERCHEV($AP20;Ref_Invest!$C$32:$D$36;2;FAUX))))</t>
  </si>
  <si>
    <t>AP20 : AP77</t>
  </si>
  <si>
    <t>AQ20 : AT77</t>
  </si>
  <si>
    <t>=SI(Ref_Invest!$F$47=1;" ";SI(ESTNA(RECHERCHEV($AP20;Ref_Invest!$C$3:$E$29;3;FAUX));" ";RECHERCHEV($AP20;Ref_Invest!$C$3:$E$29;3;FAUX)))</t>
  </si>
  <si>
    <t>AU20 : AX77</t>
  </si>
  <si>
    <t>=SI(Ref_Invest!$F$47=0;SI(ESTNA(RECHERCHEV($AP20;Ref_Invest!$C$3:$P$29;14;FAUX));" ";ARRONDI(RECHERCHEV($AP20;Ref_Invest!$C$3:$P$29;14;FAUX);2));SI(Ref_Invest!$F$47=1;SI(ESTNA(RECHERCHEV($AP20;Ref_Invest!$C$32:$Q$36;15;FAUX));" ";ARRONDI(RECHERCHEV($AP20;Ref_Invest!$C$32:$Q$36;15;FAUX);2))))</t>
  </si>
  <si>
    <t>AY20 : AZ77</t>
  </si>
  <si>
    <t>Instruction (Masqué - Non protégé en écriture)</t>
  </si>
  <si>
    <t>BK20 : BN77</t>
  </si>
  <si>
    <t>Liste alphabétique des postes de dépenses de niveau supérieur à reporter dans le TS Aiden (PF)</t>
  </si>
  <si>
    <t>Liste des postes de dépenses de niveau inférieur à reporter dans le TS Aiden (PF)</t>
  </si>
  <si>
    <t>Montant HT présenté par poste à reporter dans le TS Aiden (PF)</t>
  </si>
  <si>
    <t>Liste alphabétique des postes de dépenses de niveau supérieur à reporter dans le TS Aiden (IC)</t>
  </si>
  <si>
    <t>Liste des postes de dépenses de niveau inférieur à reporter dans le TS Aiden (IC)</t>
  </si>
  <si>
    <t>Montant HT retenu par poste à reporter dans le TS Aiden (PF)</t>
  </si>
  <si>
    <t>Montant HT retenu par catégorie à reporter dans le TS Aiden (PF)</t>
  </si>
  <si>
    <t>=SI(ESTNA(RECHERCHEV($BJ20;Ref_Invest!$C$3:$D$29;2;FAUX));" ";RECHERCHEV($BJ20;Ref_Invest!$C$3:$D$29;2;FAUX))</t>
  </si>
  <si>
    <t>=SI(ESTNA(RECHERCHEV($BJ20;Ref_Invest!$C$3:$E$29;3;FAUX));" ";RECHERCHEV($BJ20;Ref_Invest!$C$3:$E$29;3;FAUX))</t>
  </si>
  <si>
    <t>=SI(ESTNA(RECHERCHEV($AP20;Ref_Invest!$C$3:$P$29;12;FAUX));" ";ARRONDI(RECHERCHEV($AP20;Ref_Invest!$C$3:$P$29;12;FAUX);2))</t>
  </si>
  <si>
    <t>=SI(ESTNA(RECHERCHEV($AP20;Ref_Invest!$C$3:$P$29;14;FAUX));" ";ARRONDI(RECHERCHEV($AP20;Ref_Invest!$C$3:$P$29;14;FAUX);2))</t>
  </si>
  <si>
    <t>BO20 : BR77</t>
  </si>
  <si>
    <t>BS20 : BT77</t>
  </si>
  <si>
    <t>BU20 : BV77</t>
  </si>
  <si>
    <t>BT18</t>
  </si>
  <si>
    <t>BV18</t>
  </si>
  <si>
    <t>Montant total HT présenté</t>
  </si>
  <si>
    <t>Montant total HT retenu</t>
  </si>
  <si>
    <t>=SOMME(BS20:BT79)</t>
  </si>
  <si>
    <t>=SOMME(BU20:BV79)</t>
  </si>
  <si>
    <t>P20 : V120</t>
  </si>
  <si>
    <t>cellules blanches si '=$C20=" " (C20 vide)</t>
  </si>
  <si>
    <t>N20 : N120 ; W20 : W120</t>
  </si>
  <si>
    <t>cellules blanches si '=$O20=" " (O20 vide)</t>
  </si>
  <si>
    <t>N20:N120;P20:W120;Y20:Y120;AA20:AA120;AC20:AC120;AE20:AE120</t>
  </si>
  <si>
    <t>cellules blanches si '=$L20&lt;&gt;"" (L20 non-vide)</t>
  </si>
  <si>
    <t>AC20 : AC120 ; AE20 : AE120</t>
  </si>
  <si>
    <t>cellules blanches si '=$AD20="" (AD20 vide)</t>
  </si>
  <si>
    <t>Y20 : Y120 ; AA20 : AA120</t>
  </si>
  <si>
    <t>cellules blanches si '=$Z20="" (Z20 vide)</t>
  </si>
  <si>
    <t>K20 : K120</t>
  </si>
  <si>
    <t>cellules blanches si '=$J20="" (J20 vide)</t>
  </si>
  <si>
    <t>Cellule verte si '&lt;&gt;" " (non vide)</t>
  </si>
  <si>
    <t>Ref_Invest</t>
  </si>
  <si>
    <t>Actualiser les cellules jaunes (en D3 : M29) : tableau des catégories, des postes, des plafonds, des types de postes, des données OCS</t>
  </si>
  <si>
    <r>
      <t xml:space="preserve">Si poste de type </t>
    </r>
    <r>
      <rPr>
        <i/>
        <sz val="11"/>
        <color theme="1"/>
        <rFont val="Calibri"/>
        <family val="2"/>
        <scheme val="minor"/>
      </rPr>
      <t>ob</t>
    </r>
    <r>
      <rPr>
        <sz val="11"/>
        <color theme="1"/>
        <rFont val="Calibri"/>
        <family val="2"/>
        <scheme val="minor"/>
      </rPr>
      <t xml:space="preserve">, renseigner les colonnes </t>
    </r>
    <r>
      <rPr>
        <i/>
        <sz val="11"/>
        <color theme="1"/>
        <rFont val="Calibri"/>
        <family val="2"/>
        <scheme val="minor"/>
      </rPr>
      <t>Unité</t>
    </r>
    <r>
      <rPr>
        <sz val="11"/>
        <color theme="1"/>
        <rFont val="Calibri"/>
        <family val="2"/>
        <scheme val="minor"/>
      </rPr>
      <t xml:space="preserve"> et </t>
    </r>
    <r>
      <rPr>
        <i/>
        <sz val="11"/>
        <color theme="1"/>
        <rFont val="Calibri"/>
        <family val="2"/>
        <scheme val="minor"/>
      </rPr>
      <t>OCS_BCU</t>
    </r>
  </si>
  <si>
    <r>
      <t xml:space="preserve">Si poste de type </t>
    </r>
    <r>
      <rPr>
        <i/>
        <sz val="11"/>
        <color theme="1"/>
        <rFont val="Calibri"/>
        <family val="2"/>
        <scheme val="minor"/>
      </rPr>
      <t>of,</t>
    </r>
    <r>
      <rPr>
        <sz val="11"/>
        <color theme="1"/>
        <rFont val="Calibri"/>
        <family val="2"/>
        <scheme val="minor"/>
      </rPr>
      <t xml:space="preserve"> renseigner la colonne </t>
    </r>
    <r>
      <rPr>
        <i/>
        <sz val="11"/>
        <color theme="1"/>
        <rFont val="Calibri"/>
        <family val="2"/>
        <scheme val="minor"/>
      </rPr>
      <t>OCS_MF</t>
    </r>
  </si>
  <si>
    <t>Si insertion de lignes, étirer sur ces lignes les formules de calcul des colonnes A à C ; N à T</t>
  </si>
  <si>
    <t>Actualiser les cellules jaunes (en D32 : F36) : tableau des bornes des catégories (en référence à la numérotation de la colonne A)</t>
  </si>
  <si>
    <t>Si insertion de lignes, étirer sur ces lignes les formules de calcul des colonnes B ; C ; O ; Q</t>
  </si>
  <si>
    <t>Saisie_usager</t>
  </si>
  <si>
    <t>Attention  : ne pas effacer les cellules N20 à O120</t>
  </si>
  <si>
    <t>Effacer toutes les cellules saisissables par l'usager : F12 ; C20 à M120 et P20 à Y120</t>
  </si>
  <si>
    <t>Actualiser la copie d'écran en cellule AU4</t>
  </si>
  <si>
    <t>Instruction</t>
  </si>
  <si>
    <t>Effacer C8</t>
  </si>
  <si>
    <t>Effacer K20 : K120 ; T20 ; W120 ; AA20 : AA120 ; AE20 : AE120</t>
  </si>
  <si>
    <t>Actualiser la copie d'écran en cellule BD20</t>
  </si>
  <si>
    <t>Relire et vérifier la pertinence des intitulés/titres pour l'usager</t>
  </si>
  <si>
    <t>Relire et vérifier la pertinence des intitulés/titre pour l'usager</t>
  </si>
  <si>
    <t>Protéger la feuille en écriture</t>
  </si>
  <si>
    <t>Masquer tous les onglets sauf Saisie_usager</t>
  </si>
  <si>
    <t>Avant de mettre en ligne cette feuille sur un Téléservice Aiden de dépôt de demande d' aide</t>
  </si>
  <si>
    <t>Dépense sur coûts simplifiés</t>
  </si>
  <si>
    <t>TOTAL coûts simplifiés</t>
  </si>
  <si>
    <t>TOTAL coûts réels</t>
  </si>
  <si>
    <t>Pour les lignes saisies, recherche du type de poste (m/i/ob/of/ot)</t>
  </si>
  <si>
    <t>Unités des Coûts simpifiés sur BCU</t>
  </si>
  <si>
    <t>Le cas échéant, masquer les colonnes AI : AK de l'onglet Saisie_usager et les colonnes AU : AX de l'onglet Instruction</t>
  </si>
  <si>
    <t>Equipements de chauffage économes en énergie</t>
  </si>
  <si>
    <t xml:space="preserve">Groupe froid économe en énergie </t>
  </si>
  <si>
    <t xml:space="preserve">Open buffer </t>
  </si>
  <si>
    <t>Séchage en grange</t>
  </si>
  <si>
    <t>Autochargeuse simple</t>
  </si>
  <si>
    <r>
      <t xml:space="preserve">Si poste de type </t>
    </r>
    <r>
      <rPr>
        <i/>
        <sz val="11"/>
        <color theme="1"/>
        <rFont val="Calibri"/>
        <family val="2"/>
        <scheme val="minor"/>
      </rPr>
      <t>ot,</t>
    </r>
    <r>
      <rPr>
        <sz val="11"/>
        <color theme="1"/>
        <rFont val="Calibri"/>
        <family val="2"/>
        <scheme val="minor"/>
      </rPr>
      <t xml:space="preserve"> renseigner les colonnes </t>
    </r>
    <r>
      <rPr>
        <i/>
        <sz val="11"/>
        <color theme="1"/>
        <rFont val="Calibri"/>
        <family val="2"/>
        <scheme val="minor"/>
      </rPr>
      <t>OCS_TF_taux</t>
    </r>
    <r>
      <rPr>
        <sz val="11"/>
        <color theme="1"/>
        <rFont val="Calibri"/>
        <family val="2"/>
        <scheme val="minor"/>
      </rPr>
      <t xml:space="preserve"> (ex : '7,5' pour 7,5% et </t>
    </r>
    <r>
      <rPr>
        <i/>
        <sz val="11"/>
        <color theme="1"/>
        <rFont val="Calibri"/>
        <family val="2"/>
        <scheme val="minor"/>
      </rPr>
      <t>OCS_TF_base)</t>
    </r>
  </si>
  <si>
    <t>P20 : P120</t>
  </si>
  <si>
    <t>Validation de données</t>
  </si>
  <si>
    <t>=Ref_Invest!$E$3:$E$31</t>
  </si>
  <si>
    <t>L20 : L120</t>
  </si>
  <si>
    <t>Coût simplifié retenu</t>
  </si>
  <si>
    <t>=SI(K20="";Saisie_usager!O20;K20*RECHERCHEV($C20;Ref_Invest!$E$3:$K$31;7;FAUX))</t>
  </si>
  <si>
    <t>=SOMME.SI(Instruction!$P$20:$P$120;$E3;Instruction!$AI$20:$AI$120)</t>
  </si>
  <si>
    <t>170 000 € - GAEC à 2 associés</t>
  </si>
  <si>
    <t>200 000 € - GAEC à 3 associés et plus</t>
  </si>
  <si>
    <t>=SI(ET(R20&lt;&gt;"";C20="");"Sélectionnez l'investissement éligible (colonne C)      ";"")&amp;SI(OU(ET(R20&lt;&gt;"";P20="");ET(V20&lt;&gt;"";T20="");ET(Y20&lt;&gt;"";W20=""));"Indiquez la dénomination du fournisseur      ";"")&amp;SI(ET(R20&gt;Ref_Invest!$E$45;S20="";V20="";Y20="");"Deux devis comparatifs doivent être renseignés pour cette dépense";SI(ET(R20&gt;Ref_Invest!$E$45;S20="";Y20="");"Un second devis comparatif doit être renseigné pour cette dépense";SI(ET(R20&gt;=Ref_Invest!$E$44;S20="";V20="");"Un devis comparatif doit être renseigné pour cette dépense";"")))</t>
  </si>
  <si>
    <t>Actualiser les cellules jaunes (en D40 : E42) : tableau des plafonds applicables à l'assiette des dépenses instruites</t>
  </si>
  <si>
    <t>Actualiser les cellules jaunes (en E44) : tableau des seuils de CRC</t>
  </si>
  <si>
    <t>Actualiser les cellules jaunes (en D47) : intitulé du téléservice</t>
  </si>
  <si>
    <t>Sélectionner le mode de report des montants agrégés de dépenses présentés par l'usager vers le TS de dépôt de demande (E49)</t>
  </si>
  <si>
    <t xml:space="preserve">Broyeur à axes horizontaux </t>
  </si>
  <si>
    <t xml:space="preserve">Filet et écran d'ombrage </t>
  </si>
  <si>
    <t xml:space="preserve">Ordinateur climatique </t>
  </si>
  <si>
    <t xml:space="preserve">Récupérateurs de chaleurs et investissements eco energie lait </t>
  </si>
  <si>
    <t xml:space="preserve">Systèmes de ventilation  économes en énergie  </t>
  </si>
  <si>
    <t xml:space="preserve">Systèmes d'éclairage économes en énergie </t>
  </si>
  <si>
    <t xml:space="preserve">Enrubanneuse </t>
  </si>
  <si>
    <t xml:space="preserve">Faneuse </t>
  </si>
  <si>
    <t xml:space="preserve">Faucheuse auto chargeuse </t>
  </si>
  <si>
    <t xml:space="preserve">Installation photovoltaïque en autoconsommation </t>
  </si>
  <si>
    <t>V17</t>
  </si>
  <si>
    <t>Y17</t>
  </si>
  <si>
    <t>=SOMME(V20:V120)</t>
  </si>
  <si>
    <t>=SOMME(Y20:Y120)</t>
  </si>
  <si>
    <t>Vérifier que la mode de calcul du classeur est sur automatique (Fichiers / Options / Formules / Mode de calcul)</t>
  </si>
  <si>
    <t>Financeurs</t>
  </si>
  <si>
    <t>Région Bretagne - cofinancé</t>
  </si>
  <si>
    <t>Département 22 - cofinancé</t>
  </si>
  <si>
    <t>Département 22 - top-up</t>
  </si>
  <si>
    <t>Région Bretagne - top-up</t>
  </si>
  <si>
    <t>Département 29 - cofinancé</t>
  </si>
  <si>
    <t>Département 29 - top-up</t>
  </si>
  <si>
    <t>Département 35 - cofinancé</t>
  </si>
  <si>
    <t>Département 35 - top-up</t>
  </si>
  <si>
    <t>Département 56 - cofinancé</t>
  </si>
  <si>
    <t>Département 56 - top-up</t>
  </si>
  <si>
    <t>Choix du financeur national du dossier :</t>
  </si>
  <si>
    <t>Montant part principale</t>
  </si>
  <si>
    <t>Montant part cofinancée</t>
  </si>
  <si>
    <t>Coût du projet</t>
  </si>
  <si>
    <t>Base éligible</t>
  </si>
  <si>
    <t>Taux</t>
  </si>
  <si>
    <t>Montant proposé</t>
  </si>
  <si>
    <r>
      <rPr>
        <sz val="11"/>
        <color theme="1"/>
        <rFont val="Wingdings"/>
        <charset val="2"/>
      </rPr>
      <t>l</t>
    </r>
    <r>
      <rPr>
        <sz val="11"/>
        <color theme="1"/>
        <rFont val="Calibri"/>
        <family val="2"/>
        <scheme val="minor"/>
      </rPr>
      <t xml:space="preserve">  HT</t>
    </r>
  </si>
  <si>
    <r>
      <rPr>
        <sz val="11"/>
        <color theme="1"/>
        <rFont val="Wingdings"/>
        <charset val="2"/>
      </rPr>
      <t>¡</t>
    </r>
    <r>
      <rPr>
        <sz val="11"/>
        <color theme="1"/>
        <rFont val="Calibri"/>
        <family val="2"/>
        <scheme val="minor"/>
      </rPr>
      <t xml:space="preserve">  TTC</t>
    </r>
  </si>
  <si>
    <t>Modalités de calcul</t>
  </si>
  <si>
    <t>Frais généraux</t>
  </si>
  <si>
    <t>Eligible PSN</t>
  </si>
  <si>
    <r>
      <rPr>
        <sz val="11"/>
        <color theme="1"/>
        <rFont val="Wingdings"/>
        <charset val="2"/>
      </rPr>
      <t>l</t>
    </r>
    <r>
      <rPr>
        <sz val="11"/>
        <color theme="1"/>
        <rFont val="Calibri"/>
        <family val="2"/>
        <scheme val="minor"/>
      </rPr>
      <t xml:space="preserve">  OUI</t>
    </r>
  </si>
  <si>
    <r>
      <rPr>
        <sz val="11"/>
        <color theme="1"/>
        <rFont val="Wingdings"/>
        <charset val="2"/>
      </rPr>
      <t>¡</t>
    </r>
    <r>
      <rPr>
        <sz val="11"/>
        <color theme="1"/>
        <rFont val="Calibri"/>
        <family val="2"/>
        <scheme val="minor"/>
      </rPr>
      <t xml:space="preserve">  NON</t>
    </r>
  </si>
  <si>
    <t>Montant retenu corrigé (si écart d'arrondi)</t>
  </si>
  <si>
    <t>v_23112023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</si>
</sst>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3">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9"/>
      <color theme="1"/>
      <name val="Arial"/>
      <family val="2"/>
    </font>
    <font>
      <b/>
      <sz val="9"/>
      <color theme="1"/>
      <name val="Arial"/>
      <family val="2"/>
    </font>
    <font>
      <i/>
      <sz val="9"/>
      <color theme="1"/>
      <name val="Arial"/>
      <family val="2"/>
    </font>
    <font>
      <b/>
      <sz val="8"/>
      <color rgb="FFFF0000"/>
      <name val="Calibri"/>
      <family val="2"/>
      <scheme val="minor"/>
    </font>
    <font>
      <sz val="11"/>
      <color rgb="FFFF0000"/>
      <name val="Calibri"/>
      <family val="2"/>
      <scheme val="minor"/>
    </font>
    <font>
      <sz val="11"/>
      <color theme="0"/>
      <name val="Calibri"/>
      <family val="2"/>
      <scheme val="minor"/>
    </font>
    <font>
      <b/>
      <sz val="9"/>
      <name val="Alef"/>
    </font>
    <font>
      <b/>
      <sz val="11"/>
      <color rgb="FFFF0000"/>
      <name val="Calibri"/>
      <family val="2"/>
      <scheme val="minor"/>
    </font>
    <font>
      <b/>
      <sz val="10"/>
      <color rgb="FFFF0000"/>
      <name val="Calibri"/>
      <family val="2"/>
      <scheme val="minor"/>
    </font>
    <font>
      <b/>
      <sz val="8"/>
      <name val="Alef"/>
    </font>
    <font>
      <sz val="10"/>
      <color theme="1"/>
      <name val="Calibri"/>
      <family val="2"/>
      <scheme val="minor"/>
    </font>
    <font>
      <b/>
      <sz val="12"/>
      <color theme="1"/>
      <name val="Calibri"/>
      <family val="2"/>
      <scheme val="minor"/>
    </font>
    <font>
      <sz val="10"/>
      <color rgb="FFFF0000"/>
      <name val="Calibri"/>
      <family val="2"/>
      <scheme val="minor"/>
    </font>
    <font>
      <sz val="9"/>
      <name val="Calibri"/>
      <family val="2"/>
      <scheme val="minor"/>
    </font>
    <font>
      <sz val="9"/>
      <color theme="1"/>
      <name val="Calibri"/>
      <family val="2"/>
      <scheme val="minor"/>
    </font>
    <font>
      <sz val="8"/>
      <name val="Calibri"/>
      <family val="2"/>
      <scheme val="minor"/>
    </font>
    <font>
      <b/>
      <u/>
      <sz val="11"/>
      <color rgb="FFFF0000"/>
      <name val="Calibri"/>
      <family val="2"/>
      <scheme val="minor"/>
    </font>
    <font>
      <sz val="11"/>
      <color theme="1"/>
      <name val="Arial Narrow"/>
      <family val="2"/>
    </font>
    <font>
      <sz val="10"/>
      <color theme="1"/>
      <name val="Arial Narrow"/>
      <family val="2"/>
    </font>
    <font>
      <i/>
      <sz val="10"/>
      <color theme="1"/>
      <name val="Arial Narrow"/>
      <family val="2"/>
    </font>
    <font>
      <b/>
      <sz val="11"/>
      <color rgb="FFFF0000"/>
      <name val="Arial Narrow"/>
      <family val="2"/>
    </font>
    <font>
      <b/>
      <sz val="8"/>
      <name val="Arial Narrow"/>
      <family val="2"/>
    </font>
    <font>
      <sz val="10"/>
      <name val="Arial Narrow"/>
      <family val="2"/>
    </font>
    <font>
      <b/>
      <sz val="10"/>
      <color rgb="FFFF0000"/>
      <name val="Arial Narrow"/>
      <family val="2"/>
    </font>
    <font>
      <i/>
      <sz val="8"/>
      <color theme="1"/>
      <name val="Calibri"/>
      <family val="2"/>
      <scheme val="minor"/>
    </font>
    <font>
      <b/>
      <sz val="11"/>
      <name val="Calibri"/>
      <family val="2"/>
      <scheme val="minor"/>
    </font>
    <font>
      <b/>
      <sz val="11"/>
      <color theme="0"/>
      <name val="Calibri"/>
      <family val="2"/>
      <scheme val="minor"/>
    </font>
    <font>
      <i/>
      <sz val="9"/>
      <color theme="1"/>
      <name val="Calibri"/>
      <family val="2"/>
      <scheme val="minor"/>
    </font>
    <font>
      <b/>
      <sz val="9"/>
      <color rgb="FFFF0000"/>
      <name val="Arial Narrow"/>
      <family val="2"/>
    </font>
    <font>
      <b/>
      <sz val="12"/>
      <color theme="0"/>
      <name val="Calibri"/>
      <family val="2"/>
      <scheme val="minor"/>
    </font>
    <font>
      <sz val="8"/>
      <color rgb="FFFF0000"/>
      <name val="Calibri"/>
      <family val="2"/>
      <scheme val="minor"/>
    </font>
    <font>
      <b/>
      <sz val="16"/>
      <color rgb="FFFF0000"/>
      <name val="Calibri"/>
      <family val="2"/>
      <scheme val="minor"/>
    </font>
    <font>
      <b/>
      <sz val="12"/>
      <color rgb="FFFF0000"/>
      <name val="Calibri"/>
      <family val="2"/>
      <scheme val="minor"/>
    </font>
    <font>
      <i/>
      <sz val="11"/>
      <color theme="1"/>
      <name val="Calibri"/>
      <family val="2"/>
      <scheme val="minor"/>
    </font>
    <font>
      <b/>
      <sz val="12"/>
      <color theme="5" tint="-0.249977111117893"/>
      <name val="Calibri"/>
      <family val="2"/>
      <scheme val="minor"/>
    </font>
    <font>
      <sz val="9"/>
      <color rgb="FFFF0000"/>
      <name val="Calibri"/>
      <family val="2"/>
      <scheme val="minor"/>
    </font>
    <font>
      <sz val="11"/>
      <color theme="1"/>
      <name val="Calibri"/>
      <family val="2"/>
      <scheme val="minor"/>
    </font>
    <font>
      <sz val="11"/>
      <color theme="1"/>
      <name val="Wingdings"/>
      <charset val="2"/>
    </font>
    <font>
      <sz val="11"/>
      <color theme="1"/>
      <name val="Calibri"/>
      <family val="2"/>
      <charset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7030A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40" fillId="0" borderId="0" applyFont="0" applyFill="0" applyBorder="0" applyAlignment="0" applyProtection="0"/>
  </cellStyleXfs>
  <cellXfs count="387">
    <xf numFmtId="0" fontId="0" fillId="0" borderId="0" xfId="0"/>
    <xf numFmtId="0" fontId="2" fillId="0" borderId="0" xfId="0" applyFont="1" applyFill="1"/>
    <xf numFmtId="0" fontId="2" fillId="0" borderId="1" xfId="0" applyFont="1" applyFill="1" applyBorder="1"/>
    <xf numFmtId="0" fontId="2" fillId="0" borderId="1" xfId="0" applyFont="1" applyFill="1" applyBorder="1" applyAlignment="1">
      <alignment horizontal="center" vertical="center"/>
    </xf>
    <xf numFmtId="0" fontId="2" fillId="0" borderId="0" xfId="0" applyFont="1" applyFill="1" applyBorder="1"/>
    <xf numFmtId="164" fontId="0" fillId="2" borderId="21" xfId="0" applyNumberFormat="1" applyFont="1" applyFill="1" applyBorder="1" applyProtection="1">
      <protection locked="0"/>
    </xf>
    <xf numFmtId="0" fontId="0" fillId="2" borderId="1" xfId="0" applyNumberForma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0" fillId="2" borderId="18" xfId="0" applyNumberFormat="1" applyFill="1" applyBorder="1" applyAlignment="1" applyProtection="1">
      <alignment horizontal="center" vertical="center"/>
      <protection locked="0"/>
    </xf>
    <xf numFmtId="164" fontId="0" fillId="2" borderId="27" xfId="0" applyNumberFormat="1" applyFont="1" applyFill="1" applyBorder="1" applyProtection="1">
      <protection locked="0"/>
    </xf>
    <xf numFmtId="0" fontId="0" fillId="2" borderId="1" xfId="0" applyFill="1" applyBorder="1" applyAlignment="1" applyProtection="1">
      <alignment horizontal="center"/>
      <protection locked="0"/>
    </xf>
    <xf numFmtId="0" fontId="0" fillId="2" borderId="45" xfId="0" applyNumberFormat="1" applyFill="1" applyBorder="1" applyAlignment="1" applyProtection="1">
      <alignment horizontal="center" vertical="center"/>
      <protection locked="0"/>
    </xf>
    <xf numFmtId="0" fontId="0" fillId="2" borderId="20" xfId="0" applyFill="1" applyBorder="1" applyProtection="1">
      <protection locked="0"/>
    </xf>
    <xf numFmtId="164" fontId="0" fillId="2" borderId="21" xfId="0" applyNumberFormat="1" applyFill="1" applyBorder="1" applyProtection="1">
      <protection locked="0"/>
    </xf>
    <xf numFmtId="0" fontId="0" fillId="2" borderId="41" xfId="0" applyFill="1" applyBorder="1" applyProtection="1">
      <protection locked="0"/>
    </xf>
    <xf numFmtId="0" fontId="0" fillId="2" borderId="36" xfId="0" applyFill="1" applyBorder="1" applyAlignment="1" applyProtection="1">
      <alignment horizontal="center"/>
      <protection locked="0"/>
    </xf>
    <xf numFmtId="164" fontId="0" fillId="2" borderId="36" xfId="0" applyNumberFormat="1" applyFill="1" applyBorder="1" applyProtection="1">
      <protection locked="0"/>
    </xf>
    <xf numFmtId="164" fontId="0" fillId="2" borderId="40" xfId="0" applyNumberFormat="1" applyFill="1" applyBorder="1" applyProtection="1">
      <protection locked="0"/>
    </xf>
    <xf numFmtId="0" fontId="0" fillId="0" borderId="1" xfId="0" applyBorder="1"/>
    <xf numFmtId="0" fontId="1" fillId="0" borderId="1" xfId="0" applyFont="1" applyBorder="1"/>
    <xf numFmtId="0" fontId="0" fillId="0" borderId="1" xfId="0" applyBorder="1" applyAlignment="1">
      <alignment horizontal="center"/>
    </xf>
    <xf numFmtId="0" fontId="25" fillId="0" borderId="1" xfId="0" applyFont="1" applyFill="1" applyBorder="1" applyAlignment="1">
      <alignment horizontal="center" wrapText="1"/>
    </xf>
    <xf numFmtId="0" fontId="19" fillId="0" borderId="1" xfId="0" applyFont="1" applyFill="1" applyBorder="1" applyAlignment="1">
      <alignment horizontal="center" vertical="center" wrapText="1"/>
    </xf>
    <xf numFmtId="0" fontId="2" fillId="0" borderId="1" xfId="0" applyFont="1" applyFill="1" applyBorder="1" applyAlignment="1">
      <alignment horizontal="center"/>
    </xf>
    <xf numFmtId="0" fontId="1" fillId="0" borderId="0" xfId="0" applyFont="1" applyBorder="1"/>
    <xf numFmtId="0" fontId="0" fillId="0" borderId="0" xfId="0" applyBorder="1" applyAlignment="1">
      <alignment horizontal="center"/>
    </xf>
    <xf numFmtId="164" fontId="0" fillId="2" borderId="54" xfId="0" applyNumberFormat="1" applyFill="1" applyBorder="1" applyProtection="1">
      <protection locked="0"/>
    </xf>
    <xf numFmtId="164" fontId="0" fillId="2" borderId="30" xfId="0" applyNumberFormat="1" applyFill="1" applyBorder="1" applyProtection="1">
      <protection locked="0"/>
    </xf>
    <xf numFmtId="0" fontId="29" fillId="0" borderId="0" xfId="0" applyFont="1" applyFill="1"/>
    <xf numFmtId="0" fontId="0" fillId="0" borderId="13" xfId="0" applyBorder="1"/>
    <xf numFmtId="0" fontId="15" fillId="0" borderId="13" xfId="0" applyFont="1" applyBorder="1"/>
    <xf numFmtId="0" fontId="30" fillId="10" borderId="0" xfId="0" applyFont="1" applyFill="1"/>
    <xf numFmtId="0" fontId="9" fillId="10" borderId="0" xfId="0" applyFont="1" applyFill="1"/>
    <xf numFmtId="0" fontId="0" fillId="3" borderId="0" xfId="0" applyFill="1"/>
    <xf numFmtId="0" fontId="0" fillId="9" borderId="0" xfId="0" applyFill="1"/>
    <xf numFmtId="0" fontId="1" fillId="8" borderId="53" xfId="0" applyFont="1" applyFill="1" applyBorder="1"/>
    <xf numFmtId="0" fontId="1" fillId="8" borderId="55" xfId="0" applyFont="1" applyFill="1" applyBorder="1"/>
    <xf numFmtId="0" fontId="1" fillId="8" borderId="50" xfId="0" applyFont="1" applyFill="1" applyBorder="1"/>
    <xf numFmtId="0" fontId="0" fillId="8" borderId="55" xfId="0" applyFill="1" applyBorder="1"/>
    <xf numFmtId="0" fontId="0" fillId="8" borderId="50" xfId="0" applyFill="1" applyBorder="1"/>
    <xf numFmtId="0" fontId="18" fillId="0" borderId="59" xfId="0" applyFont="1" applyBorder="1"/>
    <xf numFmtId="0" fontId="18" fillId="0" borderId="0" xfId="0" applyFont="1" applyBorder="1"/>
    <xf numFmtId="0" fontId="18" fillId="0" borderId="49" xfId="0" applyFont="1" applyBorder="1"/>
    <xf numFmtId="0" fontId="18" fillId="0" borderId="59" xfId="0" quotePrefix="1" applyFont="1" applyBorder="1" applyAlignment="1"/>
    <xf numFmtId="0" fontId="0" fillId="0" borderId="0" xfId="0" applyBorder="1"/>
    <xf numFmtId="0" fontId="0" fillId="0" borderId="49" xfId="0" applyBorder="1"/>
    <xf numFmtId="0" fontId="0" fillId="0" borderId="0" xfId="0" applyAlignment="1">
      <alignment vertical="center"/>
    </xf>
    <xf numFmtId="0" fontId="18" fillId="0" borderId="59" xfId="0" applyFont="1" applyBorder="1" applyAlignment="1">
      <alignment vertical="center"/>
    </xf>
    <xf numFmtId="0" fontId="18" fillId="0" borderId="0" xfId="0" applyFont="1" applyBorder="1" applyAlignment="1">
      <alignment vertical="center"/>
    </xf>
    <xf numFmtId="0" fontId="18" fillId="0" borderId="49" xfId="0" applyFont="1" applyBorder="1" applyAlignment="1">
      <alignment vertical="center"/>
    </xf>
    <xf numFmtId="0" fontId="18" fillId="0" borderId="54" xfId="0" applyFont="1" applyBorder="1"/>
    <xf numFmtId="0" fontId="18" fillId="0" borderId="13" xfId="0" applyFont="1" applyBorder="1"/>
    <xf numFmtId="0" fontId="18" fillId="0" borderId="58" xfId="0" applyFont="1" applyBorder="1"/>
    <xf numFmtId="0" fontId="18" fillId="0" borderId="0" xfId="0" applyFont="1"/>
    <xf numFmtId="0" fontId="3" fillId="0" borderId="59" xfId="0" applyFont="1" applyBorder="1"/>
    <xf numFmtId="0" fontId="3" fillId="0" borderId="49" xfId="0" applyFont="1" applyBorder="1"/>
    <xf numFmtId="0" fontId="18" fillId="0" borderId="59" xfId="0" applyFont="1" applyBorder="1" applyAlignment="1">
      <alignment horizontal="left" vertical="center"/>
    </xf>
    <xf numFmtId="0" fontId="18" fillId="0" borderId="0" xfId="0" applyFont="1" applyBorder="1" applyAlignment="1">
      <alignment horizontal="left" vertical="center"/>
    </xf>
    <xf numFmtId="0" fontId="18" fillId="0" borderId="49" xfId="0" applyFont="1" applyBorder="1" applyAlignment="1">
      <alignment horizontal="left" vertical="center"/>
    </xf>
    <xf numFmtId="0" fontId="0" fillId="0" borderId="0" xfId="0" applyAlignment="1">
      <alignment horizontal="left" vertical="center"/>
    </xf>
    <xf numFmtId="14" fontId="0" fillId="0" borderId="0" xfId="0" applyNumberFormat="1"/>
    <xf numFmtId="0" fontId="18" fillId="0" borderId="0" xfId="0" applyFont="1" applyFill="1" applyBorder="1"/>
    <xf numFmtId="0" fontId="0" fillId="7" borderId="0" xfId="0" applyFill="1"/>
    <xf numFmtId="0" fontId="11" fillId="0" borderId="0" xfId="0" applyFont="1" applyAlignment="1">
      <alignment horizontal="center" vertical="center"/>
    </xf>
    <xf numFmtId="0" fontId="9" fillId="0" borderId="0" xfId="0" applyFont="1" applyFill="1" applyAlignment="1">
      <alignment horizontal="center"/>
    </xf>
    <xf numFmtId="0" fontId="18" fillId="0" borderId="0" xfId="0" quotePrefix="1" applyFont="1" applyBorder="1"/>
    <xf numFmtId="0" fontId="0" fillId="0" borderId="1" xfId="0" quotePrefix="1" applyBorder="1" applyAlignment="1">
      <alignment horizontal="center"/>
    </xf>
    <xf numFmtId="0" fontId="19" fillId="0" borderId="0" xfId="0" applyFont="1" applyFill="1" applyAlignment="1">
      <alignment horizontal="center"/>
    </xf>
    <xf numFmtId="0" fontId="13" fillId="0" borderId="1" xfId="0" applyFont="1" applyFill="1" applyBorder="1" applyAlignment="1">
      <alignment horizontal="center" vertical="center" wrapText="1"/>
    </xf>
    <xf numFmtId="0" fontId="1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wrapText="1"/>
    </xf>
    <xf numFmtId="0" fontId="0" fillId="0" borderId="1" xfId="0" applyBorder="1" applyAlignment="1">
      <alignment wrapText="1"/>
    </xf>
    <xf numFmtId="0" fontId="2" fillId="7" borderId="1" xfId="0" applyFont="1" applyFill="1" applyBorder="1" applyAlignment="1">
      <alignment horizontal="center" vertical="center"/>
    </xf>
    <xf numFmtId="0" fontId="18" fillId="2" borderId="1" xfId="0" applyFont="1" applyFill="1" applyBorder="1" applyAlignment="1" applyProtection="1">
      <alignment horizontal="center" vertical="center"/>
    </xf>
    <xf numFmtId="164" fontId="18" fillId="2" borderId="21" xfId="0" applyNumberFormat="1" applyFont="1" applyFill="1" applyBorder="1" applyAlignment="1" applyProtection="1">
      <alignment horizontal="right" vertical="center"/>
    </xf>
    <xf numFmtId="3" fontId="0" fillId="2" borderId="17"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horizontal="center" vertical="center" wrapText="1"/>
    </xf>
    <xf numFmtId="0" fontId="9" fillId="0" borderId="0" xfId="0" applyFont="1" applyProtection="1"/>
    <xf numFmtId="0" fontId="3" fillId="0" borderId="0" xfId="0" applyFont="1" applyAlignment="1" applyProtection="1">
      <alignment horizontal="center"/>
    </xf>
    <xf numFmtId="0" fontId="0" fillId="0" borderId="0" xfId="0" applyProtection="1"/>
    <xf numFmtId="0" fontId="0" fillId="0" borderId="0" xfId="0" applyAlignment="1" applyProtection="1">
      <alignment horizontal="center"/>
    </xf>
    <xf numFmtId="0" fontId="9" fillId="0" borderId="0" xfId="0" applyFont="1" applyAlignment="1" applyProtection="1">
      <alignment horizontal="center" vertical="center"/>
    </xf>
    <xf numFmtId="0" fontId="12" fillId="0" borderId="0" xfId="0" applyFont="1" applyAlignment="1" applyProtection="1">
      <alignment horizontal="center" vertical="center"/>
    </xf>
    <xf numFmtId="0" fontId="5" fillId="0" borderId="0" xfId="0" applyFont="1" applyProtection="1"/>
    <xf numFmtId="0" fontId="4" fillId="0" borderId="0" xfId="0" applyFont="1" applyProtection="1"/>
    <xf numFmtId="0" fontId="28" fillId="0" borderId="0" xfId="0" applyFont="1" applyAlignment="1" applyProtection="1">
      <alignment horizontal="right"/>
    </xf>
    <xf numFmtId="164" fontId="28" fillId="0" borderId="0" xfId="0" applyNumberFormat="1" applyFont="1" applyAlignment="1" applyProtection="1">
      <alignment horizontal="right"/>
    </xf>
    <xf numFmtId="0" fontId="6" fillId="0" borderId="0" xfId="0" applyFont="1" applyProtection="1"/>
    <xf numFmtId="0" fontId="1" fillId="0" borderId="0" xfId="0" applyFont="1" applyProtection="1"/>
    <xf numFmtId="0" fontId="20" fillId="0" borderId="0" xfId="0" applyFont="1" applyAlignment="1" applyProtection="1">
      <alignment horizontal="left"/>
    </xf>
    <xf numFmtId="0" fontId="0" fillId="0" borderId="16" xfId="0" applyBorder="1" applyAlignment="1" applyProtection="1">
      <alignment horizontal="center" vertical="center"/>
    </xf>
    <xf numFmtId="164" fontId="0" fillId="0" borderId="0" xfId="0" applyNumberFormat="1" applyBorder="1" applyProtection="1"/>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3" borderId="22"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8" borderId="22" xfId="0" applyFont="1" applyFill="1" applyBorder="1" applyAlignment="1" applyProtection="1">
      <alignment horizontal="center" vertical="center" wrapText="1"/>
    </xf>
    <xf numFmtId="0" fontId="3" fillId="8" borderId="23"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0" fontId="9" fillId="0" borderId="0" xfId="0" applyFont="1" applyFill="1" applyProtection="1"/>
    <xf numFmtId="0" fontId="16" fillId="0" borderId="0" xfId="0" applyFont="1" applyProtection="1"/>
    <xf numFmtId="0" fontId="0" fillId="2" borderId="1" xfId="0" applyFill="1" applyBorder="1" applyAlignment="1" applyProtection="1">
      <alignment horizontal="left" vertical="center"/>
      <protection locked="0"/>
    </xf>
    <xf numFmtId="0" fontId="2" fillId="0" borderId="0" xfId="0" applyFont="1" applyAlignment="1" applyProtection="1">
      <alignment horizontal="center"/>
    </xf>
    <xf numFmtId="0" fontId="21" fillId="0" borderId="0" xfId="0" applyFont="1" applyProtection="1"/>
    <xf numFmtId="0" fontId="24" fillId="0" borderId="0" xfId="0" applyFont="1" applyAlignment="1" applyProtection="1">
      <alignment horizontal="left"/>
    </xf>
    <xf numFmtId="164" fontId="19" fillId="0" borderId="1" xfId="0" applyNumberFormat="1" applyFont="1" applyBorder="1" applyAlignment="1" applyProtection="1">
      <alignment horizontal="center"/>
    </xf>
    <xf numFmtId="0" fontId="12" fillId="0" borderId="0" xfId="0" applyFont="1" applyAlignment="1" applyProtection="1">
      <alignment horizontal="center" vertical="center" wrapText="1"/>
    </xf>
    <xf numFmtId="0" fontId="12" fillId="0" borderId="0" xfId="0" applyFont="1" applyAlignment="1" applyProtection="1">
      <alignment vertical="center" wrapText="1"/>
    </xf>
    <xf numFmtId="0" fontId="11" fillId="0" borderId="0" xfId="0" applyFont="1" applyAlignment="1" applyProtection="1">
      <alignment wrapText="1"/>
    </xf>
    <xf numFmtId="0" fontId="12" fillId="0" borderId="0" xfId="0" applyFont="1" applyBorder="1" applyAlignment="1" applyProtection="1">
      <alignment horizontal="center" vertical="center" wrapText="1"/>
    </xf>
    <xf numFmtId="0" fontId="12" fillId="0" borderId="0" xfId="0" applyFont="1" applyBorder="1" applyAlignment="1" applyProtection="1">
      <alignment vertical="center" wrapText="1"/>
    </xf>
    <xf numFmtId="0" fontId="11" fillId="0" borderId="0" xfId="0" applyFont="1" applyBorder="1" applyAlignment="1" applyProtection="1">
      <alignment wrapText="1"/>
    </xf>
    <xf numFmtId="0" fontId="21" fillId="0" borderId="35" xfId="0" applyFont="1" applyBorder="1" applyProtection="1"/>
    <xf numFmtId="164" fontId="21" fillId="0" borderId="38" xfId="0" applyNumberFormat="1" applyFont="1" applyBorder="1" applyProtection="1"/>
    <xf numFmtId="164" fontId="22" fillId="0" borderId="38" xfId="0" applyNumberFormat="1" applyFont="1" applyBorder="1" applyProtection="1"/>
    <xf numFmtId="164" fontId="22" fillId="0" borderId="39" xfId="0" applyNumberFormat="1" applyFont="1" applyBorder="1" applyProtection="1"/>
    <xf numFmtId="164" fontId="22" fillId="0" borderId="25" xfId="0" applyNumberFormat="1" applyFont="1" applyBorder="1" applyProtection="1"/>
    <xf numFmtId="0" fontId="21" fillId="0" borderId="17" xfId="0" applyFont="1" applyBorder="1" applyProtection="1"/>
    <xf numFmtId="164" fontId="22" fillId="0" borderId="33" xfId="0" applyNumberFormat="1" applyFont="1" applyBorder="1" applyProtection="1"/>
    <xf numFmtId="0" fontId="2" fillId="0" borderId="0" xfId="0" applyFont="1" applyProtection="1"/>
    <xf numFmtId="0" fontId="21" fillId="0" borderId="32" xfId="0" applyFont="1" applyBorder="1" applyProtection="1"/>
    <xf numFmtId="164" fontId="21" fillId="0" borderId="13" xfId="0" applyNumberFormat="1" applyFont="1" applyBorder="1" applyProtection="1"/>
    <xf numFmtId="164" fontId="22" fillId="0" borderId="13" xfId="0" applyNumberFormat="1" applyFont="1" applyBorder="1" applyProtection="1"/>
    <xf numFmtId="164" fontId="22" fillId="0" borderId="37" xfId="0" applyNumberFormat="1" applyFont="1" applyBorder="1" applyProtection="1"/>
    <xf numFmtId="164" fontId="23" fillId="0" borderId="33" xfId="0" applyNumberFormat="1" applyFont="1" applyBorder="1" applyProtection="1"/>
    <xf numFmtId="164" fontId="26" fillId="0" borderId="26" xfId="0" applyNumberFormat="1" applyFont="1" applyBorder="1" applyProtection="1"/>
    <xf numFmtId="164" fontId="22" fillId="0" borderId="26" xfId="0" applyNumberFormat="1" applyFont="1" applyBorder="1" applyProtection="1"/>
    <xf numFmtId="0" fontId="21" fillId="0" borderId="10" xfId="0" applyFont="1" applyBorder="1" applyProtection="1"/>
    <xf numFmtId="164" fontId="21" fillId="0" borderId="11" xfId="0" applyNumberFormat="1" applyFont="1" applyBorder="1" applyProtection="1"/>
    <xf numFmtId="164" fontId="22" fillId="0" borderId="11" xfId="0" applyNumberFormat="1" applyFont="1" applyBorder="1" applyProtection="1"/>
    <xf numFmtId="164" fontId="22" fillId="0" borderId="12" xfId="0" applyNumberFormat="1" applyFont="1" applyBorder="1" applyProtection="1"/>
    <xf numFmtId="164" fontId="22" fillId="0" borderId="42" xfId="0" applyNumberFormat="1" applyFont="1" applyBorder="1" applyProtection="1"/>
    <xf numFmtId="0" fontId="21" fillId="0" borderId="8" xfId="0" applyFont="1" applyBorder="1" applyProtection="1"/>
    <xf numFmtId="0" fontId="0" fillId="0" borderId="25" xfId="0" applyBorder="1" applyAlignment="1" applyProtection="1">
      <alignment horizontal="center" vertical="center" wrapText="1"/>
    </xf>
    <xf numFmtId="0" fontId="0" fillId="0" borderId="39" xfId="0" applyBorder="1" applyAlignment="1" applyProtection="1">
      <alignment horizontal="center" vertical="center" wrapText="1"/>
    </xf>
    <xf numFmtId="164" fontId="0" fillId="0" borderId="56" xfId="0" applyNumberFormat="1" applyBorder="1" applyProtection="1"/>
    <xf numFmtId="164" fontId="3" fillId="0" borderId="7" xfId="0" applyNumberFormat="1" applyFont="1" applyBorder="1" applyAlignment="1" applyProtection="1">
      <alignment vertical="center"/>
    </xf>
    <xf numFmtId="0" fontId="3" fillId="12" borderId="22" xfId="0" applyFont="1" applyFill="1" applyBorder="1" applyAlignment="1" applyProtection="1">
      <alignment horizontal="center" vertical="center" wrapText="1"/>
    </xf>
    <xf numFmtId="0" fontId="3" fillId="12" borderId="23" xfId="0" applyFont="1" applyFill="1" applyBorder="1" applyAlignment="1" applyProtection="1">
      <alignment horizontal="center" vertical="center" wrapText="1"/>
    </xf>
    <xf numFmtId="0" fontId="3" fillId="12" borderId="24" xfId="0" applyFont="1" applyFill="1" applyBorder="1" applyAlignment="1" applyProtection="1">
      <alignment horizontal="center" vertical="center" wrapText="1"/>
    </xf>
    <xf numFmtId="0" fontId="3" fillId="9" borderId="22" xfId="0" applyFont="1" applyFill="1" applyBorder="1" applyAlignment="1" applyProtection="1">
      <alignment horizontal="center" vertical="center" wrapText="1"/>
    </xf>
    <xf numFmtId="0" fontId="3" fillId="9" borderId="23" xfId="0" applyFont="1" applyFill="1" applyBorder="1" applyAlignment="1" applyProtection="1">
      <alignment horizontal="center" vertical="center" wrapText="1"/>
    </xf>
    <xf numFmtId="0" fontId="3" fillId="9" borderId="24" xfId="0" applyFont="1" applyFill="1" applyBorder="1" applyAlignment="1" applyProtection="1">
      <alignment horizontal="center" vertical="center" wrapText="1"/>
    </xf>
    <xf numFmtId="0" fontId="3" fillId="3" borderId="48"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3" borderId="47" xfId="0" applyFont="1" applyFill="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3" fontId="0" fillId="0" borderId="13" xfId="0" applyNumberFormat="1" applyFill="1" applyBorder="1" applyAlignment="1" applyProtection="1">
      <alignment horizontal="right" vertical="center"/>
    </xf>
    <xf numFmtId="0" fontId="0" fillId="0" borderId="17" xfId="0" applyFill="1" applyBorder="1" applyAlignment="1" applyProtection="1">
      <alignment vertical="center"/>
    </xf>
    <xf numFmtId="164" fontId="0" fillId="0" borderId="18" xfId="0" applyNumberFormat="1" applyFill="1" applyBorder="1" applyAlignment="1" applyProtection="1">
      <alignment vertical="center"/>
    </xf>
    <xf numFmtId="0" fontId="0" fillId="0" borderId="20" xfId="0" applyFill="1" applyBorder="1" applyAlignment="1" applyProtection="1">
      <alignment vertical="center"/>
    </xf>
    <xf numFmtId="164" fontId="0" fillId="0" borderId="1" xfId="0" applyNumberFormat="1" applyFill="1" applyBorder="1" applyAlignment="1" applyProtection="1">
      <alignment vertical="center"/>
    </xf>
    <xf numFmtId="164" fontId="2" fillId="0" borderId="33" xfId="0" applyNumberFormat="1" applyFont="1" applyFill="1" applyBorder="1" applyProtection="1"/>
    <xf numFmtId="164" fontId="0" fillId="0" borderId="33" xfId="0" applyNumberFormat="1" applyFont="1" applyFill="1" applyBorder="1" applyProtection="1"/>
    <xf numFmtId="164" fontId="0" fillId="0" borderId="25" xfId="0" applyNumberFormat="1" applyBorder="1" applyProtection="1"/>
    <xf numFmtId="164" fontId="2" fillId="0" borderId="37" xfId="0" applyNumberFormat="1" applyFont="1" applyFill="1" applyBorder="1" applyProtection="1"/>
    <xf numFmtId="0" fontId="24" fillId="0" borderId="0" xfId="0" applyFont="1" applyProtection="1"/>
    <xf numFmtId="3" fontId="0" fillId="0" borderId="14" xfId="0" applyNumberFormat="1" applyFill="1" applyBorder="1" applyAlignment="1" applyProtection="1">
      <alignment horizontal="right" vertical="center"/>
    </xf>
    <xf numFmtId="164" fontId="0" fillId="0" borderId="14" xfId="0" applyNumberFormat="1" applyFill="1" applyBorder="1" applyAlignment="1" applyProtection="1">
      <alignment horizontal="right" vertical="center"/>
    </xf>
    <xf numFmtId="164" fontId="0" fillId="0" borderId="51" xfId="0" applyNumberFormat="1" applyBorder="1" applyProtection="1"/>
    <xf numFmtId="0" fontId="0" fillId="0" borderId="14" xfId="0" applyFill="1" applyBorder="1" applyAlignment="1" applyProtection="1">
      <alignment horizontal="left" vertical="center"/>
    </xf>
    <xf numFmtId="164" fontId="0" fillId="0" borderId="26" xfId="0" applyNumberFormat="1" applyFont="1" applyFill="1" applyBorder="1" applyProtection="1"/>
    <xf numFmtId="0" fontId="3" fillId="0" borderId="22" xfId="0" applyFont="1" applyBorder="1" applyAlignment="1" applyProtection="1">
      <alignment horizontal="center" vertical="center" wrapText="1"/>
    </xf>
    <xf numFmtId="0" fontId="0" fillId="2" borderId="22" xfId="0" applyFill="1" applyBorder="1" applyProtection="1">
      <protection locked="0"/>
    </xf>
    <xf numFmtId="0" fontId="0" fillId="2" borderId="23" xfId="0" applyFill="1" applyBorder="1" applyAlignment="1" applyProtection="1">
      <alignment horizontal="center"/>
      <protection locked="0"/>
    </xf>
    <xf numFmtId="164" fontId="0" fillId="2" borderId="60" xfId="0" applyNumberFormat="1" applyFill="1" applyBorder="1" applyProtection="1">
      <protection locked="0"/>
    </xf>
    <xf numFmtId="164" fontId="0" fillId="2" borderId="24" xfId="0" applyNumberFormat="1" applyFill="1" applyBorder="1" applyProtection="1">
      <protection locked="0"/>
    </xf>
    <xf numFmtId="0" fontId="0" fillId="2" borderId="61" xfId="0" applyFill="1" applyBorder="1" applyProtection="1"/>
    <xf numFmtId="0" fontId="0" fillId="2" borderId="62" xfId="0" applyFill="1" applyBorder="1" applyAlignment="1" applyProtection="1">
      <alignment horizontal="center"/>
    </xf>
    <xf numFmtId="0" fontId="0" fillId="4" borderId="61" xfId="0" applyFill="1" applyBorder="1" applyProtection="1"/>
    <xf numFmtId="0" fontId="0" fillId="4" borderId="62" xfId="0" applyFill="1" applyBorder="1" applyAlignment="1" applyProtection="1">
      <alignment horizontal="center"/>
    </xf>
    <xf numFmtId="0" fontId="18" fillId="9" borderId="59" xfId="0" quotePrefix="1" applyFont="1" applyFill="1" applyBorder="1" applyAlignment="1"/>
    <xf numFmtId="0" fontId="18" fillId="9" borderId="0" xfId="0" applyFont="1" applyFill="1" applyBorder="1"/>
    <xf numFmtId="0" fontId="0" fillId="9" borderId="0" xfId="0" applyFill="1" applyBorder="1"/>
    <xf numFmtId="0" fontId="0" fillId="9" borderId="49" xfId="0" applyFill="1" applyBorder="1"/>
    <xf numFmtId="0" fontId="18" fillId="9" borderId="59" xfId="0" quotePrefix="1" applyFont="1" applyFill="1" applyBorder="1"/>
    <xf numFmtId="0" fontId="18" fillId="9" borderId="0" xfId="0" quotePrefix="1" applyFont="1" applyFill="1" applyBorder="1" applyAlignment="1">
      <alignment horizontal="left" vertical="center" wrapText="1"/>
    </xf>
    <xf numFmtId="0" fontId="18" fillId="9" borderId="49" xfId="0" quotePrefix="1" applyFont="1" applyFill="1" applyBorder="1" applyAlignment="1">
      <alignment horizontal="left" vertical="center" wrapText="1"/>
    </xf>
    <xf numFmtId="0" fontId="18" fillId="2" borderId="0" xfId="0" applyFont="1" applyFill="1" applyBorder="1"/>
    <xf numFmtId="0" fontId="18" fillId="2" borderId="49" xfId="0" applyFont="1" applyFill="1" applyBorder="1"/>
    <xf numFmtId="0" fontId="18" fillId="13" borderId="0" xfId="0" applyFont="1" applyFill="1" applyBorder="1"/>
    <xf numFmtId="0" fontId="18" fillId="13" borderId="49" xfId="0" applyFont="1" applyFill="1" applyBorder="1"/>
    <xf numFmtId="0" fontId="18" fillId="9" borderId="59" xfId="0" applyFont="1" applyFill="1" applyBorder="1"/>
    <xf numFmtId="0" fontId="18" fillId="9" borderId="54" xfId="0" quotePrefix="1" applyFont="1" applyFill="1" applyBorder="1"/>
    <xf numFmtId="0" fontId="18" fillId="9" borderId="13" xfId="0" applyFont="1" applyFill="1" applyBorder="1"/>
    <xf numFmtId="0" fontId="0" fillId="9" borderId="13" xfId="0" applyFill="1" applyBorder="1"/>
    <xf numFmtId="0" fontId="0" fillId="9" borderId="58" xfId="0" applyFill="1" applyBorder="1"/>
    <xf numFmtId="0" fontId="2" fillId="7" borderId="1" xfId="0" applyFont="1" applyFill="1" applyBorder="1" applyAlignment="1">
      <alignment horizontal="right"/>
    </xf>
    <xf numFmtId="0" fontId="18" fillId="2" borderId="59" xfId="0" applyFont="1" applyFill="1" applyBorder="1"/>
    <xf numFmtId="0" fontId="18" fillId="9" borderId="59" xfId="0" quotePrefix="1" applyFont="1" applyFill="1" applyBorder="1" applyAlignment="1">
      <alignment horizontal="left" vertical="center"/>
    </xf>
    <xf numFmtId="0" fontId="18" fillId="9" borderId="0" xfId="0" applyFont="1" applyFill="1" applyBorder="1" applyAlignment="1">
      <alignment horizontal="left" vertical="center"/>
    </xf>
    <xf numFmtId="0" fontId="0" fillId="9" borderId="0" xfId="0" applyFill="1" applyBorder="1" applyAlignment="1">
      <alignment horizontal="left" vertical="center"/>
    </xf>
    <xf numFmtId="0" fontId="0" fillId="9" borderId="49" xfId="0" applyFill="1" applyBorder="1" applyAlignment="1">
      <alignment horizontal="left" vertical="center"/>
    </xf>
    <xf numFmtId="0" fontId="18" fillId="0" borderId="53" xfId="0" applyFont="1" applyBorder="1"/>
    <xf numFmtId="0" fontId="18" fillId="0" borderId="55" xfId="0" applyFont="1" applyBorder="1"/>
    <xf numFmtId="0" fontId="18" fillId="0" borderId="50" xfId="0" applyFont="1" applyBorder="1"/>
    <xf numFmtId="0" fontId="18" fillId="9" borderId="53" xfId="0" quotePrefix="1" applyFont="1" applyFill="1" applyBorder="1"/>
    <xf numFmtId="0" fontId="18" fillId="9" borderId="55" xfId="0" applyFont="1" applyFill="1" applyBorder="1"/>
    <xf numFmtId="0" fontId="0" fillId="9" borderId="55" xfId="0" applyFill="1" applyBorder="1"/>
    <xf numFmtId="0" fontId="0" fillId="9" borderId="50" xfId="0" applyFill="1" applyBorder="1"/>
    <xf numFmtId="0" fontId="18" fillId="9" borderId="0" xfId="0" quotePrefix="1" applyFont="1" applyFill="1" applyBorder="1" applyAlignment="1">
      <alignment horizontal="left" vertical="center"/>
    </xf>
    <xf numFmtId="0" fontId="18" fillId="9" borderId="49" xfId="0" quotePrefix="1" applyFont="1" applyFill="1" applyBorder="1" applyAlignment="1">
      <alignment horizontal="left" vertical="center"/>
    </xf>
    <xf numFmtId="0" fontId="2" fillId="7" borderId="14" xfId="0" applyFont="1" applyFill="1" applyBorder="1"/>
    <xf numFmtId="0" fontId="2" fillId="7" borderId="15" xfId="0" applyFont="1" applyFill="1" applyBorder="1"/>
    <xf numFmtId="0" fontId="1" fillId="0" borderId="0" xfId="0" applyFont="1"/>
    <xf numFmtId="0" fontId="0" fillId="0" borderId="16" xfId="0" applyBorder="1" applyAlignment="1" applyProtection="1">
      <alignment horizontal="left" vertical="center"/>
    </xf>
    <xf numFmtId="0" fontId="18" fillId="2" borderId="0" xfId="0" applyFont="1" applyFill="1" applyBorder="1" applyAlignment="1">
      <alignment vertical="center"/>
    </xf>
    <xf numFmtId="0" fontId="18" fillId="2" borderId="49" xfId="0" applyFont="1" applyFill="1" applyBorder="1" applyAlignment="1">
      <alignment vertical="center"/>
    </xf>
    <xf numFmtId="0" fontId="0" fillId="0" borderId="0" xfId="0" applyBorder="1" applyAlignment="1">
      <alignment vertical="center"/>
    </xf>
    <xf numFmtId="0" fontId="18" fillId="13" borderId="0" xfId="0" applyFont="1" applyFill="1" applyBorder="1" applyAlignment="1">
      <alignment vertical="center"/>
    </xf>
    <xf numFmtId="0" fontId="0" fillId="13" borderId="49" xfId="0" applyFill="1" applyBorder="1" applyAlignment="1">
      <alignment vertical="center"/>
    </xf>
    <xf numFmtId="0" fontId="18" fillId="13" borderId="49" xfId="0" applyFont="1" applyFill="1" applyBorder="1" applyAlignment="1">
      <alignment vertical="center"/>
    </xf>
    <xf numFmtId="0" fontId="18" fillId="0" borderId="54" xfId="0" applyFont="1" applyBorder="1" applyAlignment="1">
      <alignment vertical="center"/>
    </xf>
    <xf numFmtId="0" fontId="18" fillId="0" borderId="13" xfId="0" applyFont="1" applyBorder="1" applyAlignment="1">
      <alignment vertical="center"/>
    </xf>
    <xf numFmtId="0" fontId="18" fillId="0" borderId="58" xfId="0" applyFont="1" applyBorder="1" applyAlignment="1">
      <alignment vertical="center"/>
    </xf>
    <xf numFmtId="0" fontId="19" fillId="0" borderId="1" xfId="0" applyFont="1" applyFill="1" applyBorder="1" applyAlignment="1">
      <alignment horizontal="center"/>
    </xf>
    <xf numFmtId="164" fontId="0" fillId="14" borderId="16" xfId="0" applyNumberFormat="1" applyFill="1" applyBorder="1" applyProtection="1"/>
    <xf numFmtId="0" fontId="0" fillId="0" borderId="0" xfId="0" applyAlignment="1" applyProtection="1">
      <alignment horizontal="right"/>
    </xf>
    <xf numFmtId="0" fontId="42" fillId="0" borderId="0" xfId="0" applyFont="1" applyAlignment="1" applyProtection="1">
      <alignment horizontal="right"/>
    </xf>
    <xf numFmtId="0" fontId="0" fillId="0" borderId="0" xfId="0" applyFont="1" applyAlignment="1" applyProtection="1">
      <alignment vertical="top" wrapText="1"/>
    </xf>
    <xf numFmtId="0" fontId="42" fillId="0" borderId="0" xfId="0" applyFont="1" applyAlignment="1">
      <alignment horizontal="right"/>
    </xf>
    <xf numFmtId="164" fontId="0" fillId="0" borderId="56" xfId="0" applyNumberFormat="1" applyBorder="1"/>
    <xf numFmtId="164" fontId="3" fillId="0" borderId="7" xfId="0" applyNumberFormat="1" applyFont="1" applyBorder="1" applyAlignment="1">
      <alignment vertical="center"/>
    </xf>
    <xf numFmtId="14" fontId="2" fillId="0" borderId="0" xfId="0" applyNumberFormat="1" applyFont="1" applyFill="1" applyAlignment="1">
      <alignment horizontal="center"/>
    </xf>
    <xf numFmtId="14" fontId="17" fillId="0" borderId="0" xfId="0" applyNumberFormat="1" applyFont="1" applyAlignment="1" applyProtection="1">
      <alignment horizontal="center" vertical="center"/>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0" fillId="2" borderId="20"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27" xfId="0" applyBorder="1" applyAlignment="1" applyProtection="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6"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2" borderId="17"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17" fillId="0" borderId="0" xfId="0" applyFont="1" applyFill="1" applyBorder="1" applyAlignment="1" applyProtection="1">
      <alignment horizontal="left" vertical="center" wrapText="1"/>
    </xf>
    <xf numFmtId="0" fontId="0" fillId="2" borderId="41"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3" borderId="17" xfId="0"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0" fillId="3" borderId="45" xfId="0" applyFill="1" applyBorder="1" applyAlignment="1" applyProtection="1">
      <alignment horizontal="center" vertical="center" wrapText="1"/>
    </xf>
    <xf numFmtId="0" fontId="0" fillId="8" borderId="17" xfId="0" applyFill="1" applyBorder="1" applyAlignment="1" applyProtection="1">
      <alignment horizontal="center" vertical="center" wrapText="1"/>
    </xf>
    <xf numFmtId="0" fontId="0" fillId="8" borderId="18" xfId="0" applyFill="1" applyBorder="1" applyAlignment="1" applyProtection="1">
      <alignment horizontal="center" vertical="center" wrapText="1"/>
    </xf>
    <xf numFmtId="0" fontId="0" fillId="8" borderId="27" xfId="0" applyFill="1" applyBorder="1" applyAlignment="1" applyProtection="1">
      <alignment horizontal="center" vertical="center" wrapText="1"/>
    </xf>
    <xf numFmtId="164" fontId="0" fillId="0" borderId="0" xfId="0" applyNumberFormat="1" applyBorder="1" applyAlignment="1" applyProtection="1">
      <alignment horizontal="right" vertical="center"/>
    </xf>
    <xf numFmtId="0" fontId="0" fillId="0" borderId="35" xfId="0" applyBorder="1" applyAlignment="1" applyProtection="1">
      <alignment horizontal="center" vertical="center"/>
    </xf>
    <xf numFmtId="0" fontId="0" fillId="0" borderId="38" xfId="0" applyBorder="1" applyAlignment="1" applyProtection="1">
      <alignment horizontal="center" vertical="center"/>
    </xf>
    <xf numFmtId="0" fontId="0" fillId="0" borderId="39" xfId="0" applyBorder="1" applyAlignment="1" applyProtection="1">
      <alignment horizontal="center" vertical="center"/>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46" xfId="0" applyBorder="1" applyAlignment="1" applyProtection="1">
      <alignment horizontal="center" vertical="center"/>
    </xf>
    <xf numFmtId="0" fontId="0" fillId="0" borderId="45" xfId="0" applyBorder="1" applyAlignment="1" applyProtection="1">
      <alignment horizontal="center" vertical="center"/>
    </xf>
    <xf numFmtId="0" fontId="0" fillId="0" borderId="29" xfId="0" applyBorder="1" applyAlignment="1" applyProtection="1">
      <alignment horizontal="center" vertical="center"/>
    </xf>
    <xf numFmtId="0" fontId="0" fillId="0" borderId="23" xfId="0" applyBorder="1" applyAlignment="1" applyProtection="1">
      <alignment horizontal="center" vertical="center"/>
    </xf>
    <xf numFmtId="0" fontId="0" fillId="0" borderId="31" xfId="0" applyBorder="1" applyAlignment="1" applyProtection="1">
      <alignment horizontal="center" vertical="center"/>
    </xf>
    <xf numFmtId="0" fontId="0" fillId="2" borderId="58" xfId="0" applyFill="1" applyBorder="1" applyAlignment="1" applyProtection="1">
      <alignment horizontal="left" vertical="center"/>
      <protection locked="0"/>
    </xf>
    <xf numFmtId="0" fontId="1" fillId="0" borderId="0" xfId="0" applyFont="1" applyBorder="1" applyAlignment="1" applyProtection="1">
      <alignment horizontal="center"/>
    </xf>
    <xf numFmtId="0" fontId="1" fillId="0" borderId="49" xfId="0" applyFont="1" applyBorder="1" applyAlignment="1" applyProtection="1">
      <alignment horizontal="center"/>
    </xf>
    <xf numFmtId="0" fontId="0" fillId="3" borderId="2"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0" borderId="53" xfId="0" applyBorder="1" applyAlignment="1" applyProtection="1">
      <alignment horizontal="center" vertical="center"/>
    </xf>
    <xf numFmtId="0" fontId="0" fillId="0" borderId="55" xfId="0" applyBorder="1" applyAlignment="1" applyProtection="1">
      <alignment horizontal="center" vertical="center"/>
    </xf>
    <xf numFmtId="0" fontId="0" fillId="0" borderId="50" xfId="0" applyBorder="1" applyAlignment="1" applyProtection="1">
      <alignment horizontal="center" vertical="center"/>
    </xf>
    <xf numFmtId="0" fontId="0" fillId="0" borderId="54" xfId="0" applyBorder="1" applyAlignment="1" applyProtection="1">
      <alignment horizontal="center" vertical="center"/>
    </xf>
    <xf numFmtId="0" fontId="0" fillId="0" borderId="13" xfId="0" applyBorder="1" applyAlignment="1" applyProtection="1">
      <alignment horizontal="center" vertical="center"/>
    </xf>
    <xf numFmtId="0" fontId="0" fillId="0" borderId="58" xfId="0" applyBorder="1" applyAlignment="1" applyProtection="1">
      <alignment horizontal="center" vertical="center"/>
    </xf>
    <xf numFmtId="0" fontId="0" fillId="6" borderId="6" xfId="0" applyFill="1" applyBorder="1" applyAlignment="1" applyProtection="1">
      <alignment horizontal="center" vertical="center" wrapText="1"/>
    </xf>
    <xf numFmtId="0" fontId="0" fillId="6" borderId="5" xfId="0" applyFill="1" applyBorder="1" applyAlignment="1" applyProtection="1">
      <alignment horizontal="center" vertical="center" wrapText="1"/>
    </xf>
    <xf numFmtId="0" fontId="0" fillId="6" borderId="7" xfId="0" applyFill="1" applyBorder="1" applyAlignment="1" applyProtection="1">
      <alignment horizontal="center" vertical="center" wrapText="1"/>
    </xf>
    <xf numFmtId="0" fontId="0" fillId="6" borderId="8" xfId="0"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0" fillId="6" borderId="9" xfId="0" applyFill="1" applyBorder="1" applyAlignment="1" applyProtection="1">
      <alignment horizontal="center" vertical="center" wrapText="1"/>
    </xf>
    <xf numFmtId="0" fontId="0" fillId="6" borderId="10" xfId="0" applyFill="1" applyBorder="1" applyAlignment="1" applyProtection="1">
      <alignment horizontal="center" vertical="center" wrapText="1"/>
    </xf>
    <xf numFmtId="0" fontId="0" fillId="6" borderId="11" xfId="0" applyFill="1" applyBorder="1" applyAlignment="1" applyProtection="1">
      <alignment horizontal="center" vertical="center" wrapText="1"/>
    </xf>
    <xf numFmtId="0" fontId="0" fillId="6" borderId="12" xfId="0" applyFill="1" applyBorder="1" applyAlignment="1" applyProtection="1">
      <alignment horizontal="center" vertical="center" wrapText="1"/>
    </xf>
    <xf numFmtId="0" fontId="0" fillId="5" borderId="2"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4" xfId="0" applyFill="1" applyBorder="1" applyAlignment="1" applyProtection="1">
      <alignment horizontal="center" vertical="center" wrapText="1"/>
    </xf>
    <xf numFmtId="164" fontId="18" fillId="0" borderId="0" xfId="0" applyNumberFormat="1" applyFont="1" applyBorder="1" applyAlignment="1" applyProtection="1">
      <alignment horizontal="right" vertical="center" wrapText="1"/>
    </xf>
    <xf numFmtId="0" fontId="33" fillId="11" borderId="2" xfId="0" applyFont="1" applyFill="1" applyBorder="1" applyAlignment="1" applyProtection="1">
      <alignment horizontal="center" vertical="center" wrapText="1"/>
    </xf>
    <xf numFmtId="0" fontId="33" fillId="11" borderId="3" xfId="0" applyFont="1" applyFill="1" applyBorder="1" applyAlignment="1" applyProtection="1">
      <alignment horizontal="center" vertical="center" wrapText="1"/>
    </xf>
    <xf numFmtId="0" fontId="33" fillId="11" borderId="4" xfId="0" applyFont="1" applyFill="1" applyBorder="1" applyAlignment="1" applyProtection="1">
      <alignment horizontal="center" vertical="center" wrapText="1"/>
    </xf>
    <xf numFmtId="0" fontId="0" fillId="0" borderId="22" xfId="0" applyBorder="1" applyAlignment="1" applyProtection="1">
      <alignment horizontal="center" vertical="center"/>
    </xf>
    <xf numFmtId="0" fontId="0" fillId="0" borderId="57" xfId="0" applyBorder="1" applyAlignment="1" applyProtection="1">
      <alignment horizontal="center" vertical="center"/>
    </xf>
    <xf numFmtId="0" fontId="0" fillId="0" borderId="12" xfId="0" applyBorder="1" applyAlignment="1" applyProtection="1">
      <alignment horizontal="center" vertical="center"/>
    </xf>
    <xf numFmtId="0" fontId="0" fillId="0" borderId="19" xfId="0" applyFill="1" applyBorder="1" applyAlignment="1" applyProtection="1">
      <alignment horizontal="left" vertical="center"/>
    </xf>
    <xf numFmtId="0" fontId="0" fillId="0" borderId="14" xfId="0" applyFill="1" applyBorder="1" applyAlignment="1" applyProtection="1">
      <alignment horizontal="left" vertical="center"/>
    </xf>
    <xf numFmtId="0" fontId="0" fillId="0" borderId="51" xfId="0" applyFill="1" applyBorder="1" applyAlignment="1" applyProtection="1">
      <alignment horizontal="left" vertical="center"/>
    </xf>
    <xf numFmtId="0" fontId="0" fillId="2" borderId="14" xfId="0" applyFill="1" applyBorder="1" applyAlignment="1" applyProtection="1">
      <alignment horizontal="left" vertical="center"/>
      <protection locked="0"/>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14" fillId="0" borderId="25"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14" fillId="0" borderId="34" xfId="0" applyFont="1" applyBorder="1" applyAlignment="1" applyProtection="1">
      <alignment horizontal="center" vertical="center" wrapText="1"/>
    </xf>
    <xf numFmtId="0" fontId="0" fillId="0" borderId="35" xfId="0" applyFill="1" applyBorder="1" applyAlignment="1" applyProtection="1">
      <alignment horizontal="left" vertical="center"/>
    </xf>
    <xf numFmtId="0" fontId="0" fillId="0" borderId="38" xfId="0" applyFill="1" applyBorder="1" applyAlignment="1" applyProtection="1">
      <alignment horizontal="left" vertical="center"/>
    </xf>
    <xf numFmtId="0" fontId="0" fillId="0" borderId="39" xfId="0" applyFill="1" applyBorder="1" applyAlignment="1" applyProtection="1">
      <alignment horizontal="left" vertical="center"/>
    </xf>
    <xf numFmtId="0" fontId="12" fillId="0" borderId="0" xfId="0" applyFont="1" applyAlignment="1" applyProtection="1">
      <alignment horizontal="center" vertical="center" wrapText="1"/>
    </xf>
    <xf numFmtId="0" fontId="12" fillId="0" borderId="11" xfId="0" applyFont="1" applyBorder="1" applyAlignment="1" applyProtection="1">
      <alignment horizontal="center" vertical="center" wrapText="1"/>
    </xf>
    <xf numFmtId="0" fontId="22" fillId="2" borderId="30" xfId="0" applyFont="1" applyFill="1" applyBorder="1" applyAlignment="1" applyProtection="1">
      <alignment horizontal="center"/>
    </xf>
    <xf numFmtId="0" fontId="22" fillId="2" borderId="14" xfId="0" applyFont="1" applyFill="1" applyBorder="1" applyAlignment="1" applyProtection="1">
      <alignment horizontal="center"/>
    </xf>
    <xf numFmtId="0" fontId="22" fillId="2" borderId="15" xfId="0" applyFont="1" applyFill="1" applyBorder="1" applyAlignment="1" applyProtection="1">
      <alignment horizontal="center"/>
    </xf>
    <xf numFmtId="0" fontId="35" fillId="2" borderId="0" xfId="0" applyFont="1" applyFill="1" applyAlignment="1" applyProtection="1">
      <alignment horizontal="center" vertical="center" wrapText="1"/>
    </xf>
    <xf numFmtId="49" fontId="0" fillId="2" borderId="46"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0" fontId="3" fillId="9" borderId="31" xfId="0" applyFont="1" applyFill="1" applyBorder="1" applyAlignment="1" applyProtection="1">
      <alignment horizontal="center" vertical="center" wrapText="1"/>
    </xf>
    <xf numFmtId="0" fontId="3" fillId="9" borderId="28" xfId="0" applyFont="1" applyFill="1" applyBorder="1" applyAlignment="1" applyProtection="1">
      <alignment horizontal="center" vertical="center" wrapText="1"/>
    </xf>
    <xf numFmtId="0" fontId="3" fillId="9" borderId="29" xfId="0" applyFont="1" applyFill="1" applyBorder="1" applyAlignment="1" applyProtection="1">
      <alignment horizontal="center" vertical="center" wrapText="1"/>
    </xf>
    <xf numFmtId="0" fontId="15" fillId="9" borderId="35" xfId="0" applyFont="1" applyFill="1" applyBorder="1" applyAlignment="1" applyProtection="1">
      <alignment horizontal="center" vertical="center"/>
    </xf>
    <xf numFmtId="0" fontId="15" fillId="9" borderId="38" xfId="0" applyFont="1" applyFill="1" applyBorder="1" applyAlignment="1" applyProtection="1">
      <alignment horizontal="center" vertical="center"/>
    </xf>
    <xf numFmtId="0" fontId="15" fillId="9" borderId="39" xfId="0" applyFont="1" applyFill="1" applyBorder="1" applyAlignment="1" applyProtection="1">
      <alignment horizontal="center" vertical="center"/>
    </xf>
    <xf numFmtId="0" fontId="15" fillId="3" borderId="35" xfId="0" applyFont="1" applyFill="1" applyBorder="1" applyAlignment="1" applyProtection="1">
      <alignment horizontal="center" vertical="center" wrapText="1"/>
    </xf>
    <xf numFmtId="0" fontId="15" fillId="3" borderId="38" xfId="0" applyFont="1" applyFill="1" applyBorder="1" applyAlignment="1" applyProtection="1">
      <alignment horizontal="center" vertical="center" wrapText="1"/>
    </xf>
    <xf numFmtId="0" fontId="15" fillId="3" borderId="39" xfId="0" applyFont="1" applyFill="1" applyBorder="1" applyAlignment="1" applyProtection="1">
      <alignment horizontal="center" vertical="center" wrapText="1"/>
    </xf>
    <xf numFmtId="0" fontId="15" fillId="8" borderId="35" xfId="0" applyFont="1" applyFill="1" applyBorder="1" applyAlignment="1" applyProtection="1">
      <alignment horizontal="center" vertical="center" wrapText="1"/>
    </xf>
    <xf numFmtId="0" fontId="15" fillId="8" borderId="38" xfId="0" applyFont="1" applyFill="1" applyBorder="1" applyAlignment="1" applyProtection="1">
      <alignment horizontal="center" vertical="center" wrapText="1"/>
    </xf>
    <xf numFmtId="0" fontId="15" fillId="8" borderId="39" xfId="0" applyFont="1" applyFill="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4" xfId="0" applyBorder="1" applyAlignment="1" applyProtection="1">
      <alignment horizontal="center" vertical="center" wrapText="1"/>
    </xf>
    <xf numFmtId="0" fontId="15" fillId="12" borderId="17" xfId="0" applyFont="1" applyFill="1" applyBorder="1" applyAlignment="1" applyProtection="1">
      <alignment horizontal="center" vertical="center" wrapText="1"/>
    </xf>
    <xf numFmtId="0" fontId="15" fillId="12" borderId="18" xfId="0" applyFont="1" applyFill="1" applyBorder="1" applyAlignment="1" applyProtection="1">
      <alignment horizontal="center" vertical="center" wrapText="1"/>
    </xf>
    <xf numFmtId="0" fontId="15" fillId="12" borderId="27" xfId="0" applyFont="1" applyFill="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 xfId="0" applyFont="1" applyBorder="1" applyAlignment="1" applyProtection="1">
      <alignment horizontal="center" vertical="center" wrapText="1"/>
    </xf>
    <xf numFmtId="0" fontId="0" fillId="2" borderId="45"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1" xfId="0" applyFill="1" applyBorder="1" applyAlignment="1" applyProtection="1">
      <alignment horizontal="center"/>
    </xf>
    <xf numFmtId="164" fontId="0" fillId="0" borderId="1" xfId="0" applyNumberFormat="1" applyBorder="1" applyAlignment="1" applyProtection="1">
      <alignment horizontal="right"/>
    </xf>
    <xf numFmtId="9" fontId="0" fillId="0" borderId="1" xfId="1" applyFont="1" applyBorder="1" applyAlignment="1" applyProtection="1">
      <alignment horizontal="right"/>
    </xf>
    <xf numFmtId="0" fontId="14" fillId="0" borderId="1" xfId="0" applyFont="1" applyBorder="1" applyAlignment="1" applyProtection="1">
      <alignment horizontal="left" vertical="center" wrapText="1"/>
    </xf>
    <xf numFmtId="0" fontId="0" fillId="0" borderId="57" xfId="0" applyBorder="1" applyAlignment="1">
      <alignment horizontal="center" vertical="center" wrapText="1"/>
    </xf>
    <xf numFmtId="0" fontId="0" fillId="0" borderId="12" xfId="0" applyBorder="1" applyAlignment="1">
      <alignment horizontal="center" vertical="center" wrapText="1"/>
    </xf>
    <xf numFmtId="164" fontId="18" fillId="0" borderId="0" xfId="0" applyNumberFormat="1" applyFont="1" applyAlignment="1">
      <alignment horizontal="right" vertical="center" wrapText="1"/>
    </xf>
    <xf numFmtId="0" fontId="9" fillId="0" borderId="0" xfId="0" applyFont="1" applyAlignment="1">
      <alignment horizontal="center" vertical="center"/>
    </xf>
    <xf numFmtId="0" fontId="32" fillId="0" borderId="0" xfId="0" applyFont="1" applyFill="1" applyAlignment="1">
      <alignment horizontal="center" vertical="center" wrapText="1"/>
    </xf>
    <xf numFmtId="0" fontId="18" fillId="9" borderId="59" xfId="0" quotePrefix="1" applyFont="1" applyFill="1" applyBorder="1" applyAlignment="1">
      <alignment horizontal="left" vertical="center" wrapText="1"/>
    </xf>
    <xf numFmtId="0" fontId="18" fillId="9" borderId="0" xfId="0" quotePrefix="1" applyFont="1" applyFill="1" applyBorder="1" applyAlignment="1">
      <alignment horizontal="left" vertical="center" wrapText="1"/>
    </xf>
    <xf numFmtId="0" fontId="18" fillId="9" borderId="49" xfId="0" quotePrefix="1" applyFont="1" applyFill="1" applyBorder="1" applyAlignment="1">
      <alignment horizontal="left" vertical="center" wrapText="1"/>
    </xf>
    <xf numFmtId="0" fontId="18" fillId="0" borderId="59" xfId="0" applyFont="1" applyBorder="1" applyAlignment="1">
      <alignment horizontal="left" vertical="center" wrapText="1"/>
    </xf>
    <xf numFmtId="0" fontId="18" fillId="0" borderId="0" xfId="0" applyFont="1" applyBorder="1" applyAlignment="1">
      <alignment horizontal="left" vertical="center" wrapText="1"/>
    </xf>
    <xf numFmtId="0" fontId="18" fillId="0" borderId="49" xfId="0" applyFont="1" applyBorder="1" applyAlignment="1">
      <alignment horizontal="left" vertical="center" wrapText="1"/>
    </xf>
    <xf numFmtId="0" fontId="39" fillId="9" borderId="59" xfId="0" quotePrefix="1" applyFont="1" applyFill="1" applyBorder="1" applyAlignment="1">
      <alignment horizontal="left" vertical="center" wrapText="1"/>
    </xf>
    <xf numFmtId="0" fontId="39" fillId="9" borderId="0" xfId="0" quotePrefix="1" applyFont="1" applyFill="1" applyBorder="1" applyAlignment="1">
      <alignment horizontal="left" vertical="center" wrapText="1"/>
    </xf>
    <xf numFmtId="0" fontId="39" fillId="9" borderId="49" xfId="0" quotePrefix="1" applyFont="1" applyFill="1" applyBorder="1" applyAlignment="1">
      <alignment horizontal="left" vertical="center" wrapText="1"/>
    </xf>
    <xf numFmtId="0" fontId="18" fillId="9" borderId="54" xfId="0" quotePrefix="1" applyFont="1" applyFill="1" applyBorder="1" applyAlignment="1">
      <alignment horizontal="left" vertical="center" wrapText="1"/>
    </xf>
    <xf numFmtId="0" fontId="18" fillId="9" borderId="13" xfId="0" quotePrefix="1" applyFont="1" applyFill="1" applyBorder="1" applyAlignment="1">
      <alignment horizontal="left" vertical="center" wrapText="1"/>
    </xf>
    <xf numFmtId="0" fontId="18" fillId="9" borderId="58" xfId="0" quotePrefix="1" applyFont="1" applyFill="1" applyBorder="1" applyAlignment="1">
      <alignment horizontal="left" vertical="center" wrapText="1"/>
    </xf>
    <xf numFmtId="0" fontId="38" fillId="8" borderId="0" xfId="0" applyFont="1" applyFill="1" applyAlignment="1">
      <alignment horizontal="center" vertical="center"/>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cellXfs>
  <cellStyles count="2">
    <cellStyle name="Normal" xfId="0" builtinId="0"/>
    <cellStyle name="Pourcentage" xfId="1" builtinId="5"/>
  </cellStyles>
  <dxfs count="17">
    <dxf>
      <fill>
        <patternFill>
          <bgColor theme="9" tint="0.39994506668294322"/>
        </patternFill>
      </fill>
      <border>
        <left style="thin">
          <color auto="1"/>
        </left>
        <right style="thin">
          <color auto="1"/>
        </right>
        <top style="thin">
          <color auto="1"/>
        </top>
        <bottom style="thin">
          <color auto="1"/>
        </bottom>
        <vertical/>
        <horizontal/>
      </border>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7" tint="0.7999816888943144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42</xdr:col>
      <xdr:colOff>599264</xdr:colOff>
      <xdr:row>5</xdr:row>
      <xdr:rowOff>19049</xdr:rowOff>
    </xdr:from>
    <xdr:to>
      <xdr:col>45</xdr:col>
      <xdr:colOff>180975</xdr:colOff>
      <xdr:row>16</xdr:row>
      <xdr:rowOff>180974</xdr:rowOff>
    </xdr:to>
    <xdr:sp macro="" textlink="">
      <xdr:nvSpPr>
        <xdr:cNvPr id="4" name="Flèche droite 3">
          <a:extLst>
            <a:ext uri="{FF2B5EF4-FFF2-40B4-BE49-F238E27FC236}">
              <a16:creationId xmlns:a16="http://schemas.microsoft.com/office/drawing/2014/main" id="{00000000-0008-0000-0000-000004000000}"/>
            </a:ext>
          </a:extLst>
        </xdr:cNvPr>
        <xdr:cNvSpPr/>
      </xdr:nvSpPr>
      <xdr:spPr>
        <a:xfrm>
          <a:off x="32003189" y="1562099"/>
          <a:ext cx="1867711" cy="226695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fr-FR" sz="600"/>
        </a:p>
        <a:p>
          <a:pPr algn="l"/>
          <a:r>
            <a:rPr lang="fr-FR" sz="1000"/>
            <a:t>Montants par catégorie à reporter dans l'écran</a:t>
          </a:r>
        </a:p>
        <a:p>
          <a:pPr algn="l"/>
          <a:r>
            <a:rPr lang="fr-FR" sz="1000"/>
            <a:t>"Plan de financement"</a:t>
          </a:r>
        </a:p>
        <a:p>
          <a:pPr algn="l"/>
          <a:r>
            <a:rPr lang="fr-FR" sz="1000"/>
            <a:t>du téléservice</a:t>
          </a:r>
          <a:r>
            <a:rPr lang="fr-FR" sz="1000" baseline="0"/>
            <a:t> de dépôt</a:t>
          </a:r>
          <a:endParaRPr lang="fr-FR" sz="1000"/>
        </a:p>
      </xdr:txBody>
    </xdr:sp>
    <xdr:clientData/>
  </xdr:twoCellAnchor>
  <xdr:twoCellAnchor>
    <xdr:from>
      <xdr:col>17</xdr:col>
      <xdr:colOff>106695</xdr:colOff>
      <xdr:row>3</xdr:row>
      <xdr:rowOff>19050</xdr:rowOff>
    </xdr:from>
    <xdr:to>
      <xdr:col>18</xdr:col>
      <xdr:colOff>702009</xdr:colOff>
      <xdr:row>3</xdr:row>
      <xdr:rowOff>578644</xdr:rowOff>
    </xdr:to>
    <xdr:sp macro="" textlink="">
      <xdr:nvSpPr>
        <xdr:cNvPr id="10" name="Flèche droite 9">
          <a:extLst>
            <a:ext uri="{FF2B5EF4-FFF2-40B4-BE49-F238E27FC236}">
              <a16:creationId xmlns:a16="http://schemas.microsoft.com/office/drawing/2014/main" id="{00000000-0008-0000-0000-00000A000000}"/>
            </a:ext>
          </a:extLst>
        </xdr:cNvPr>
        <xdr:cNvSpPr/>
      </xdr:nvSpPr>
      <xdr:spPr>
        <a:xfrm>
          <a:off x="12616195" y="771979"/>
          <a:ext cx="1556885" cy="5595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Etape suivante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400050</xdr:colOff>
      <xdr:row>18</xdr:row>
      <xdr:rowOff>721515</xdr:rowOff>
    </xdr:from>
    <xdr:to>
      <xdr:col>54</xdr:col>
      <xdr:colOff>647700</xdr:colOff>
      <xdr:row>30</xdr:row>
      <xdr:rowOff>3966</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37869019" y="3055140"/>
          <a:ext cx="1771650" cy="2354264"/>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fr-FR" sz="600"/>
        </a:p>
        <a:p>
          <a:pPr algn="ctr"/>
          <a:r>
            <a:rPr lang="fr-FR" sz="1050"/>
            <a:t>Montants par postes à reporter dans l'écran "Plan de financement instruit" du dispositif d'instruction</a:t>
          </a:r>
        </a:p>
      </xdr:txBody>
    </xdr:sp>
    <xdr:clientData/>
  </xdr:twoCellAnchor>
  <xdr:twoCellAnchor>
    <xdr:from>
      <xdr:col>55</xdr:col>
      <xdr:colOff>170468</xdr:colOff>
      <xdr:row>22</xdr:row>
      <xdr:rowOff>36815</xdr:rowOff>
    </xdr:from>
    <xdr:to>
      <xdr:col>57</xdr:col>
      <xdr:colOff>145144</xdr:colOff>
      <xdr:row>23</xdr:row>
      <xdr:rowOff>172359</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37966575" y="3828672"/>
          <a:ext cx="1498676" cy="3215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b="1">
              <a:solidFill>
                <a:srgbClr val="7030A0"/>
              </a:solidFill>
            </a:rPr>
            <a:t>Dév.systèmes herbagers</a:t>
          </a:r>
        </a:p>
      </xdr:txBody>
    </xdr:sp>
    <xdr:clientData/>
  </xdr:twoCellAnchor>
  <xdr:twoCellAnchor>
    <xdr:from>
      <xdr:col>55</xdr:col>
      <xdr:colOff>169030</xdr:colOff>
      <xdr:row>24</xdr:row>
      <xdr:rowOff>43239</xdr:rowOff>
    </xdr:from>
    <xdr:to>
      <xdr:col>56</xdr:col>
      <xdr:colOff>393397</xdr:colOff>
      <xdr:row>25</xdr:row>
      <xdr:rowOff>68036</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37965137" y="4207025"/>
          <a:ext cx="986367" cy="210761"/>
        </a:xfrm>
        <a:prstGeom prst="rect">
          <a:avLst/>
        </a:prstGeom>
        <a:solidFill>
          <a:srgbClr val="EDF1F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700" b="1">
              <a:solidFill>
                <a:schemeClr val="tx1"/>
              </a:solidFill>
            </a:rPr>
            <a:t>Aménag.chemins</a:t>
          </a:r>
        </a:p>
      </xdr:txBody>
    </xdr:sp>
    <xdr:clientData/>
  </xdr:twoCellAnchor>
  <xdr:twoCellAnchor>
    <xdr:from>
      <xdr:col>55</xdr:col>
      <xdr:colOff>182755</xdr:colOff>
      <xdr:row>25</xdr:row>
      <xdr:rowOff>176229</xdr:rowOff>
    </xdr:from>
    <xdr:to>
      <xdr:col>56</xdr:col>
      <xdr:colOff>407122</xdr:colOff>
      <xdr:row>27</xdr:row>
      <xdr:rowOff>4535</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37978862" y="4525979"/>
          <a:ext cx="986367" cy="200235"/>
        </a:xfrm>
        <a:prstGeom prst="rect">
          <a:avLst/>
        </a:prstGeom>
        <a:solidFill>
          <a:srgbClr val="EDF1F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700" b="1">
              <a:solidFill>
                <a:schemeClr val="tx1"/>
              </a:solidFill>
            </a:rPr>
            <a:t>Enrubanneuse</a:t>
          </a:r>
        </a:p>
      </xdr:txBody>
    </xdr:sp>
    <xdr:clientData/>
  </xdr:twoCellAnchor>
  <xdr:twoCellAnchor>
    <xdr:from>
      <xdr:col>37</xdr:col>
      <xdr:colOff>0</xdr:colOff>
      <xdr:row>0</xdr:row>
      <xdr:rowOff>0</xdr:rowOff>
    </xdr:from>
    <xdr:to>
      <xdr:col>38</xdr:col>
      <xdr:colOff>580712</xdr:colOff>
      <xdr:row>9</xdr:row>
      <xdr:rowOff>8618</xdr:rowOff>
    </xdr:to>
    <xdr:sp macro="" textlink="">
      <xdr:nvSpPr>
        <xdr:cNvPr id="9" name="Flèche droite 8">
          <a:extLst>
            <a:ext uri="{FF2B5EF4-FFF2-40B4-BE49-F238E27FC236}">
              <a16:creationId xmlns:a16="http://schemas.microsoft.com/office/drawing/2014/main" id="{00000000-0008-0000-0100-000009000000}"/>
            </a:ext>
          </a:extLst>
        </xdr:cNvPr>
        <xdr:cNvSpPr/>
      </xdr:nvSpPr>
      <xdr:spPr>
        <a:xfrm>
          <a:off x="26306509" y="0"/>
          <a:ext cx="1549321" cy="6137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72</xdr:col>
      <xdr:colOff>112759</xdr:colOff>
      <xdr:row>0</xdr:row>
      <xdr:rowOff>0</xdr:rowOff>
    </xdr:from>
    <xdr:to>
      <xdr:col>73</xdr:col>
      <xdr:colOff>693471</xdr:colOff>
      <xdr:row>9</xdr:row>
      <xdr:rowOff>8618</xdr:rowOff>
    </xdr:to>
    <xdr:sp macro="" textlink="">
      <xdr:nvSpPr>
        <xdr:cNvPr id="2" name="Flèche droite 8">
          <a:extLst>
            <a:ext uri="{FF2B5EF4-FFF2-40B4-BE49-F238E27FC236}">
              <a16:creationId xmlns:a16="http://schemas.microsoft.com/office/drawing/2014/main" id="{680EF5EA-E16C-4C81-B1C6-E5DA454350DB}"/>
            </a:ext>
          </a:extLst>
        </xdr:cNvPr>
        <xdr:cNvSpPr/>
      </xdr:nvSpPr>
      <xdr:spPr>
        <a:xfrm>
          <a:off x="56393603" y="0"/>
          <a:ext cx="1342712" cy="8420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78</xdr:col>
      <xdr:colOff>0</xdr:colOff>
      <xdr:row>8</xdr:row>
      <xdr:rowOff>0</xdr:rowOff>
    </xdr:from>
    <xdr:to>
      <xdr:col>85</xdr:col>
      <xdr:colOff>-1</xdr:colOff>
      <xdr:row>10</xdr:row>
      <xdr:rowOff>23812</xdr:rowOff>
    </xdr:to>
    <xdr:pic>
      <xdr:nvPicPr>
        <xdr:cNvPr id="10" name="Image 9">
          <a:extLst>
            <a:ext uri="{FF2B5EF4-FFF2-40B4-BE49-F238E27FC236}">
              <a16:creationId xmlns:a16="http://schemas.microsoft.com/office/drawing/2014/main" id="{0EBFE839-5D5B-6A86-D402-12DBE5C13FC0}"/>
            </a:ext>
          </a:extLst>
        </xdr:cNvPr>
        <xdr:cNvPicPr>
          <a:picLocks noChangeAspect="1"/>
        </xdr:cNvPicPr>
      </xdr:nvPicPr>
      <xdr:blipFill rotWithShape="1">
        <a:blip xmlns:r="http://schemas.openxmlformats.org/officeDocument/2006/relationships" r:embed="rId1"/>
        <a:srcRect r="56381" b="2161"/>
        <a:stretch/>
      </xdr:blipFill>
      <xdr:spPr>
        <a:xfrm>
          <a:off x="43362563" y="619125"/>
          <a:ext cx="5333999" cy="428625"/>
        </a:xfrm>
        <a:prstGeom prst="rect">
          <a:avLst/>
        </a:prstGeom>
      </xdr:spPr>
    </xdr:pic>
    <xdr:clientData/>
  </xdr:twoCellAnchor>
  <xdr:twoCellAnchor editAs="oneCell">
    <xdr:from>
      <xdr:col>78</xdr:col>
      <xdr:colOff>0</xdr:colOff>
      <xdr:row>20</xdr:row>
      <xdr:rowOff>35717</xdr:rowOff>
    </xdr:from>
    <xdr:to>
      <xdr:col>85</xdr:col>
      <xdr:colOff>631031</xdr:colOff>
      <xdr:row>22</xdr:row>
      <xdr:rowOff>47624</xdr:rowOff>
    </xdr:to>
    <xdr:pic>
      <xdr:nvPicPr>
        <xdr:cNvPr id="11" name="Image 10">
          <a:extLst>
            <a:ext uri="{FF2B5EF4-FFF2-40B4-BE49-F238E27FC236}">
              <a16:creationId xmlns:a16="http://schemas.microsoft.com/office/drawing/2014/main" id="{DB9793F3-BF6B-0B1B-62D7-320C446D643F}"/>
            </a:ext>
          </a:extLst>
        </xdr:cNvPr>
        <xdr:cNvPicPr>
          <a:picLocks noChangeAspect="1"/>
        </xdr:cNvPicPr>
      </xdr:nvPicPr>
      <xdr:blipFill rotWithShape="1">
        <a:blip xmlns:r="http://schemas.openxmlformats.org/officeDocument/2006/relationships" r:embed="rId2"/>
        <a:srcRect t="1" r="267" b="9080"/>
        <a:stretch/>
      </xdr:blipFill>
      <xdr:spPr>
        <a:xfrm>
          <a:off x="43362563" y="2738436"/>
          <a:ext cx="5965031" cy="381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19</xdr:row>
      <xdr:rowOff>85726</xdr:rowOff>
    </xdr:from>
    <xdr:to>
      <xdr:col>13</xdr:col>
      <xdr:colOff>561975</xdr:colOff>
      <xdr:row>32</xdr:row>
      <xdr:rowOff>102394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153275" y="3333751"/>
          <a:ext cx="3314700" cy="249316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20"/>
  <sheetViews>
    <sheetView tabSelected="1" zoomScale="85" zoomScaleNormal="85" workbookViewId="0">
      <selection activeCell="C20" sqref="C20:E20"/>
    </sheetView>
  </sheetViews>
  <sheetFormatPr baseColWidth="10" defaultColWidth="10.85546875" defaultRowHeight="15"/>
  <cols>
    <col min="1" max="1" width="11.42578125" style="85" customWidth="1"/>
    <col min="2" max="2" width="4.7109375" style="86" customWidth="1"/>
    <col min="3" max="12" width="13.85546875" style="87" customWidth="1"/>
    <col min="13" max="15" width="13.85546875" style="87" hidden="1" customWidth="1"/>
    <col min="16" max="16" width="13.85546875" style="87" customWidth="1"/>
    <col min="17" max="17" width="11.5703125" style="88" customWidth="1"/>
    <col min="18" max="18" width="13.85546875" style="87" customWidth="1"/>
    <col min="19" max="19" width="41.7109375" style="87" customWidth="1"/>
    <col min="20" max="20" width="13.85546875" style="87" customWidth="1"/>
    <col min="21" max="21" width="13.85546875" style="88" customWidth="1"/>
    <col min="22" max="23" width="13.85546875" style="87" customWidth="1"/>
    <col min="24" max="24" width="13.85546875" style="88" customWidth="1"/>
    <col min="25" max="25" width="13.85546875" style="87" customWidth="1"/>
    <col min="26" max="26" width="10.85546875" style="87"/>
    <col min="27" max="33" width="10.85546875" style="87" customWidth="1"/>
    <col min="34" max="34" width="10.85546875" style="89" hidden="1" customWidth="1"/>
    <col min="35" max="37" width="10.85546875" style="87" hidden="1" customWidth="1"/>
    <col min="38" max="40" width="11.42578125" style="87" hidden="1" customWidth="1"/>
    <col min="41" max="46" width="10.85546875" style="87" hidden="1" customWidth="1"/>
    <col min="47" max="51" width="10.85546875" style="87" customWidth="1"/>
    <col min="52" max="16384" width="10.85546875" style="87"/>
  </cols>
  <sheetData>
    <row r="1" spans="1:50" ht="15.75" thickBot="1">
      <c r="A1" s="239" t="str">
        <f>Ref_Invest!D67</f>
        <v>v_23112023</v>
      </c>
    </row>
    <row r="2" spans="1:50" ht="29.25" customHeight="1" thickBot="1">
      <c r="C2" s="240" t="str">
        <f>"Récapitulatif des dépenses prévisionnelles présentées au titre du dispositif"&amp;" 
 "&amp;Ref_Invest!$D$48</f>
        <v>Récapitulatif des dépenses prévisionnelles présentées au titre du dispositif 
 FEADER - Aide aux investissements résilients (climat - carbone)</v>
      </c>
      <c r="D2" s="241"/>
      <c r="E2" s="241"/>
      <c r="F2" s="241"/>
      <c r="G2" s="241"/>
      <c r="H2" s="241"/>
      <c r="I2" s="241"/>
      <c r="J2" s="241"/>
      <c r="K2" s="241"/>
      <c r="L2" s="241"/>
      <c r="M2" s="241"/>
      <c r="N2" s="241"/>
      <c r="O2" s="241"/>
      <c r="P2" s="241"/>
      <c r="Q2" s="241"/>
      <c r="R2" s="242"/>
      <c r="U2" s="87"/>
      <c r="X2" s="87"/>
      <c r="AX2" s="90"/>
    </row>
    <row r="3" spans="1:50" ht="15.75" thickBot="1"/>
    <row r="4" spans="1:50" ht="45.75" customHeight="1" thickBot="1">
      <c r="D4" s="292" t="s">
        <v>37</v>
      </c>
      <c r="E4" s="293"/>
      <c r="F4" s="293"/>
      <c r="G4" s="293"/>
      <c r="H4" s="293"/>
      <c r="I4" s="293"/>
      <c r="J4" s="293"/>
      <c r="K4" s="293"/>
      <c r="L4" s="294"/>
      <c r="T4" s="301" t="s">
        <v>42</v>
      </c>
      <c r="U4" s="302"/>
      <c r="V4" s="302"/>
      <c r="W4" s="302"/>
      <c r="X4" s="302"/>
      <c r="Y4" s="303"/>
      <c r="AI4" s="310" t="s">
        <v>115</v>
      </c>
      <c r="AJ4" s="311"/>
      <c r="AK4" s="311"/>
      <c r="AL4" s="311"/>
      <c r="AM4" s="311"/>
      <c r="AN4" s="311"/>
      <c r="AO4" s="311"/>
      <c r="AP4" s="312"/>
    </row>
    <row r="5" spans="1:50">
      <c r="T5" s="304"/>
      <c r="U5" s="305"/>
      <c r="V5" s="305"/>
      <c r="W5" s="305"/>
      <c r="X5" s="305"/>
      <c r="Y5" s="306"/>
    </row>
    <row r="6" spans="1:50">
      <c r="C6" s="91" t="s">
        <v>0</v>
      </c>
      <c r="D6" s="92"/>
      <c r="T6" s="304"/>
      <c r="U6" s="305"/>
      <c r="V6" s="305"/>
      <c r="W6" s="305"/>
      <c r="X6" s="305"/>
      <c r="Y6" s="306"/>
    </row>
    <row r="7" spans="1:50" ht="15.75" thickBot="1">
      <c r="C7" s="91" t="s">
        <v>33</v>
      </c>
      <c r="D7" s="92"/>
      <c r="T7" s="307"/>
      <c r="U7" s="308"/>
      <c r="V7" s="308"/>
      <c r="W7" s="308"/>
      <c r="X7" s="308"/>
      <c r="Y7" s="309"/>
      <c r="AO7" s="93" t="s">
        <v>118</v>
      </c>
      <c r="AP7" s="94">
        <f>SUM(AO10:AP67)</f>
        <v>0</v>
      </c>
    </row>
    <row r="8" spans="1:50" ht="15" customHeight="1">
      <c r="C8" s="92"/>
      <c r="D8" s="95" t="str">
        <f>"Un seul devis suffit pour un montant de dépense inférieur à "&amp;Ref_Invest!$E$45&amp;" €"</f>
        <v>Un seul devis suffit pour un montant de dépense inférieur à 25000 €</v>
      </c>
      <c r="AI8" s="295" t="s">
        <v>285</v>
      </c>
      <c r="AJ8" s="296"/>
      <c r="AK8" s="297"/>
      <c r="AL8" s="295" t="s">
        <v>116</v>
      </c>
      <c r="AM8" s="296"/>
      <c r="AN8" s="297"/>
      <c r="AO8" s="295" t="s">
        <v>38</v>
      </c>
      <c r="AP8" s="297"/>
    </row>
    <row r="9" spans="1:50">
      <c r="C9" s="92"/>
      <c r="D9" s="95" t="str">
        <f>"Un second devis comparatif est nécessaire pour un montant de dépense compris entre "&amp;Ref_Invest!$E$45&amp;" € et "&amp;Ref_Invest!$E$46&amp;" €"</f>
        <v>Un second devis comparatif est nécessaire pour un montant de dépense compris entre 25000 € et 90000 €</v>
      </c>
      <c r="AI9" s="298"/>
      <c r="AJ9" s="299"/>
      <c r="AK9" s="300"/>
      <c r="AL9" s="298"/>
      <c r="AM9" s="299"/>
      <c r="AN9" s="300"/>
      <c r="AO9" s="298"/>
      <c r="AP9" s="300"/>
    </row>
    <row r="10" spans="1:50" ht="15" customHeight="1">
      <c r="C10" s="92"/>
      <c r="D10" s="95" t="str">
        <f>"Deux autres devis comparatifs sont nécessaires pour un montant de dépense supérieur à "&amp;Ref_Invest!$E$46&amp;" €"</f>
        <v>Deux autres devis comparatifs sont nécessaires pour un montant de dépense supérieur à 90000 €</v>
      </c>
      <c r="AH10" s="89">
        <v>1</v>
      </c>
      <c r="AI10" s="264" t="str">
        <f>IF(Ref_Invest!$F$50=0,IF(ISNA(VLOOKUP(AH10,Ref_Invest!$B$3:$D$31,3,FALSE))," ",VLOOKUP(AH10,Ref_Invest!$B$3:$D$31,3,FALSE)),IF(Ref_Invest!$F$50=1,IF(ISNA(VLOOKUP(AH10,Ref_Invest!$B$34:$D$39,3,FALSE))," ",VLOOKUP(AH10,Ref_Invest!$B$34:$D$39,3,FALSE))))</f>
        <v xml:space="preserve"> </v>
      </c>
      <c r="AJ10" s="264"/>
      <c r="AK10" s="264"/>
      <c r="AL10" s="264" t="str">
        <f>IF(Ref_Invest!$F$50=1," ",IF(ISNA(VLOOKUP(AH10,Ref_Invest!$B$3:$E$31,4,FALSE))," ",VLOOKUP(AH10,Ref_Invest!$B$3:$E$31,4,FALSE)))</f>
        <v xml:space="preserve"> </v>
      </c>
      <c r="AM10" s="264"/>
      <c r="AN10" s="264"/>
      <c r="AO10" s="274" t="str">
        <f>IF(Ref_Invest!$F$50=0,IF(ISNA(VLOOKUP(AL10,Ref_Invest!$E$3:$N$31,10,FALSE))," ",VLOOKUP(AL10,Ref_Invest!$E$3:$N$31,10,FALSE)),IF(Ref_Invest!$F$50=1,IF(ISNA(VLOOKUP(AI10,Ref_Invest!$D$34:$O$39,12,FALSE))," ",VLOOKUP(AI10,Ref_Invest!$D$34:$O$39,12,FALSE)),""))</f>
        <v xml:space="preserve"> </v>
      </c>
      <c r="AP10" s="274"/>
    </row>
    <row r="11" spans="1:50" ht="15.75" thickBot="1">
      <c r="C11" s="92"/>
      <c r="D11" s="95"/>
      <c r="AI11" s="264"/>
      <c r="AJ11" s="264"/>
      <c r="AK11" s="264"/>
      <c r="AL11" s="264"/>
      <c r="AM11" s="264"/>
      <c r="AN11" s="264"/>
      <c r="AO11" s="274"/>
      <c r="AP11" s="274"/>
    </row>
    <row r="12" spans="1:50" ht="14.45" customHeight="1" thickBot="1">
      <c r="C12" s="96" t="s">
        <v>1</v>
      </c>
      <c r="F12" s="250"/>
      <c r="G12" s="251"/>
      <c r="H12" s="251"/>
      <c r="I12" s="252"/>
      <c r="AH12" s="89">
        <v>2</v>
      </c>
      <c r="AI12" s="264" t="str">
        <f>IF(Ref_Invest!$F$50=0,IF(ISNA(VLOOKUP(AH12,Ref_Invest!$B$3:$D$31,3,FALSE))," ",VLOOKUP(AH12,Ref_Invest!$B$3:$D$31,3,FALSE)),IF(Ref_Invest!$F$50=1,IF(ISNA(VLOOKUP(AH12,Ref_Invest!$B$34:$D$39,3,FALSE))," ",VLOOKUP(AH12,Ref_Invest!$B$34:$D$39,3,FALSE))))</f>
        <v xml:space="preserve"> </v>
      </c>
      <c r="AJ12" s="264"/>
      <c r="AK12" s="264"/>
      <c r="AL12" s="264" t="str">
        <f>IF(Ref_Invest!$F$50=1," ",IF(ISNA(VLOOKUP(AH12,Ref_Invest!$B$3:$E$31,4,FALSE))," ",VLOOKUP(AH12,Ref_Invest!$B$3:$E$31,4,FALSE)))</f>
        <v xml:space="preserve"> </v>
      </c>
      <c r="AM12" s="264"/>
      <c r="AN12" s="264"/>
      <c r="AO12" s="274" t="str">
        <f>IF(Ref_Invest!$F$50=0,IF(ISNA(VLOOKUP(AL12,Ref_Invest!$E$3:$N$31,10,FALSE))," ",VLOOKUP(AL12,Ref_Invest!$E$3:$N$31,10,FALSE)),IF(Ref_Invest!$F$50=1,IF(ISNA(VLOOKUP(AI12,Ref_Invest!$D$34:$O$39,12,FALSE))," ",VLOOKUP(AI12,Ref_Invest!$D$34:$O$39,12,FALSE)),""))</f>
        <v xml:space="preserve"> </v>
      </c>
      <c r="AP12" s="274"/>
    </row>
    <row r="13" spans="1:50" ht="15.75" thickBot="1">
      <c r="P13" s="87" t="s">
        <v>35</v>
      </c>
      <c r="AI13" s="264"/>
      <c r="AJ13" s="264"/>
      <c r="AK13" s="264"/>
      <c r="AL13" s="264"/>
      <c r="AM13" s="264"/>
      <c r="AN13" s="264"/>
      <c r="AO13" s="274"/>
      <c r="AP13" s="274"/>
    </row>
    <row r="14" spans="1:50" ht="14.45" customHeight="1" thickBot="1">
      <c r="P14" s="182"/>
      <c r="Q14" s="183"/>
      <c r="R14" s="87" t="s">
        <v>36</v>
      </c>
      <c r="AH14" s="89">
        <v>3</v>
      </c>
      <c r="AI14" s="264" t="str">
        <f>IF(Ref_Invest!$F$50=0,IF(ISNA(VLOOKUP(AH14,Ref_Invest!$B$3:$D$31,3,FALSE))," ",VLOOKUP(AH14,Ref_Invest!$B$3:$D$31,3,FALSE)),IF(Ref_Invest!$F$50=1,IF(ISNA(VLOOKUP(AH14,Ref_Invest!$B$34:$D$39,3,FALSE))," ",VLOOKUP(AH14,Ref_Invest!$B$34:$D$39,3,FALSE))))</f>
        <v xml:space="preserve"> </v>
      </c>
      <c r="AJ14" s="264"/>
      <c r="AK14" s="264"/>
      <c r="AL14" s="264" t="str">
        <f>IF(Ref_Invest!$F$50=1," ",IF(ISNA(VLOOKUP(AH14,Ref_Invest!$B$3:$E$31,4,FALSE))," ",VLOOKUP(AH14,Ref_Invest!$B$3:$E$31,4,FALSE)))</f>
        <v xml:space="preserve"> </v>
      </c>
      <c r="AM14" s="264"/>
      <c r="AN14" s="264"/>
      <c r="AO14" s="274" t="str">
        <f>IF(Ref_Invest!$F$50=0,IF(ISNA(VLOOKUP(AL14,Ref_Invest!$E$3:$N$31,10,FALSE))," ",VLOOKUP(AL14,Ref_Invest!$E$3:$N$31,10,FALSE)),IF(Ref_Invest!$F$50=1,IF(ISNA(VLOOKUP(AI14,Ref_Invest!$D$34:$O$39,12,FALSE))," ",VLOOKUP(AI14,Ref_Invest!$D$34:$O$39,12,FALSE)),""))</f>
        <v xml:space="preserve"> </v>
      </c>
      <c r="AP14" s="274"/>
    </row>
    <row r="15" spans="1:50" ht="15.75" thickBot="1">
      <c r="C15" s="97" t="str">
        <f>IF(Z19="","","Des anomalies signalées dans la colonne Z doivent être corrigées")</f>
        <v/>
      </c>
      <c r="P15" s="184"/>
      <c r="Q15" s="185"/>
      <c r="R15" s="87" t="s">
        <v>286</v>
      </c>
      <c r="AI15" s="264"/>
      <c r="AJ15" s="264"/>
      <c r="AK15" s="264"/>
      <c r="AL15" s="264"/>
      <c r="AM15" s="264"/>
      <c r="AN15" s="264"/>
      <c r="AO15" s="274"/>
      <c r="AP15" s="274"/>
    </row>
    <row r="16" spans="1:50" ht="14.45" customHeight="1">
      <c r="AH16" s="89">
        <v>4</v>
      </c>
      <c r="AI16" s="264" t="str">
        <f>IF(Ref_Invest!$F$50=0,IF(ISNA(VLOOKUP(AH16,Ref_Invest!$B$3:$D$31,3,FALSE))," ",VLOOKUP(AH16,Ref_Invest!$B$3:$D$31,3,FALSE)),IF(Ref_Invest!$F$50=1,IF(ISNA(VLOOKUP(AH16,Ref_Invest!$B$34:$D$39,3,FALSE))," ",VLOOKUP(AH16,Ref_Invest!$B$34:$D$39,3,FALSE))))</f>
        <v xml:space="preserve"> </v>
      </c>
      <c r="AJ16" s="264"/>
      <c r="AK16" s="264"/>
      <c r="AL16" s="264" t="str">
        <f>IF(Ref_Invest!$F$50=1," ",IF(ISNA(VLOOKUP(AH16,Ref_Invest!$B$3:$E$31,4,FALSE))," ",VLOOKUP(AH16,Ref_Invest!$B$3:$E$31,4,FALSE)))</f>
        <v xml:space="preserve"> </v>
      </c>
      <c r="AM16" s="264"/>
      <c r="AN16" s="264"/>
      <c r="AO16" s="274" t="str">
        <f>IF(Ref_Invest!$F$50=0,IF(ISNA(VLOOKUP(AL16,Ref_Invest!$E$3:$N$31,10,FALSE))," ",VLOOKUP(AL16,Ref_Invest!$E$3:$N$31,10,FALSE)),IF(Ref_Invest!$F$50=1,IF(ISNA(VLOOKUP(AI16,Ref_Invest!$D$34:$O$39,12,FALSE))," ",VLOOKUP(AI16,Ref_Invest!$D$34:$O$39,12,FALSE)),""))</f>
        <v xml:space="preserve"> </v>
      </c>
      <c r="AP16" s="274"/>
    </row>
    <row r="17" spans="1:42" ht="15.75" thickBot="1">
      <c r="C17" s="290" t="s">
        <v>34</v>
      </c>
      <c r="D17" s="290"/>
      <c r="E17" s="290"/>
      <c r="F17" s="290"/>
      <c r="G17" s="290"/>
      <c r="H17" s="290"/>
      <c r="I17" s="290"/>
      <c r="J17" s="290"/>
      <c r="K17" s="290"/>
      <c r="L17" s="291"/>
      <c r="M17" s="220" t="s">
        <v>447</v>
      </c>
      <c r="N17" s="98"/>
      <c r="O17" s="231">
        <f>SUM($O$20:$O$120)</f>
        <v>0</v>
      </c>
      <c r="P17" s="220" t="s">
        <v>448</v>
      </c>
      <c r="Q17" s="98"/>
      <c r="R17" s="231">
        <f>SUM($R$20:$R$120)</f>
        <v>0</v>
      </c>
      <c r="S17" s="99"/>
      <c r="V17" s="231">
        <f>SUM(V20:V120)</f>
        <v>0</v>
      </c>
      <c r="Y17" s="231">
        <f>SUM(Y20:Y120)</f>
        <v>0</v>
      </c>
      <c r="AI17" s="264"/>
      <c r="AJ17" s="264"/>
      <c r="AK17" s="264"/>
      <c r="AL17" s="264"/>
      <c r="AM17" s="264"/>
      <c r="AN17" s="264"/>
      <c r="AO17" s="274"/>
      <c r="AP17" s="274"/>
    </row>
    <row r="18" spans="1:42" ht="15" customHeight="1">
      <c r="C18" s="278" t="s">
        <v>243</v>
      </c>
      <c r="D18" s="279"/>
      <c r="E18" s="280"/>
      <c r="F18" s="253" t="s">
        <v>242</v>
      </c>
      <c r="G18" s="254"/>
      <c r="H18" s="254"/>
      <c r="I18" s="255"/>
      <c r="J18" s="284" t="s">
        <v>2</v>
      </c>
      <c r="K18" s="248"/>
      <c r="L18" s="285"/>
      <c r="M18" s="247" t="s">
        <v>446</v>
      </c>
      <c r="N18" s="248"/>
      <c r="O18" s="249"/>
      <c r="P18" s="275" t="s">
        <v>28</v>
      </c>
      <c r="Q18" s="276"/>
      <c r="R18" s="276"/>
      <c r="S18" s="277"/>
      <c r="T18" s="268" t="s">
        <v>30</v>
      </c>
      <c r="U18" s="269"/>
      <c r="V18" s="270"/>
      <c r="W18" s="271" t="s">
        <v>29</v>
      </c>
      <c r="X18" s="272"/>
      <c r="Y18" s="273"/>
      <c r="AH18" s="89">
        <v>5</v>
      </c>
      <c r="AI18" s="264" t="str">
        <f>IF(Ref_Invest!$F$50=0,IF(ISNA(VLOOKUP(AH18,Ref_Invest!$B$3:$D$31,3,FALSE))," ",VLOOKUP(AH18,Ref_Invest!$B$3:$D$31,3,FALSE)),IF(Ref_Invest!$F$50=1,IF(ISNA(VLOOKUP(AH18,Ref_Invest!$B$34:$D$39,3,FALSE))," ",VLOOKUP(AH18,Ref_Invest!$B$34:$D$39,3,FALSE))))</f>
        <v xml:space="preserve"> </v>
      </c>
      <c r="AJ18" s="264"/>
      <c r="AK18" s="264"/>
      <c r="AL18" s="264" t="str">
        <f>IF(Ref_Invest!$F$50=1," ",IF(ISNA(VLOOKUP(AH18,Ref_Invest!$B$3:$E$31,4,FALSE))," ",VLOOKUP(AH18,Ref_Invest!$B$3:$E$31,4,FALSE)))</f>
        <v xml:space="preserve"> </v>
      </c>
      <c r="AM18" s="264"/>
      <c r="AN18" s="264"/>
      <c r="AO18" s="274" t="str">
        <f>IF(Ref_Invest!$F$50=0,IF(ISNA(VLOOKUP(AL18,Ref_Invest!$E$3:$N$31,10,FALSE))," ",VLOOKUP(AL18,Ref_Invest!$E$3:$N$31,10,FALSE)),IF(Ref_Invest!$F$50=1,IF(ISNA(VLOOKUP(AI18,Ref_Invest!$D$34:$O$39,12,FALSE))," ",VLOOKUP(AI18,Ref_Invest!$D$34:$O$39,12,FALSE)),""))</f>
        <v xml:space="preserve"> </v>
      </c>
      <c r="AP18" s="274"/>
    </row>
    <row r="19" spans="1:42" ht="23.25" thickBot="1">
      <c r="C19" s="281"/>
      <c r="D19" s="282"/>
      <c r="E19" s="283"/>
      <c r="F19" s="256"/>
      <c r="G19" s="257"/>
      <c r="H19" s="257"/>
      <c r="I19" s="258"/>
      <c r="J19" s="286"/>
      <c r="K19" s="287"/>
      <c r="L19" s="288"/>
      <c r="M19" s="100" t="s">
        <v>271</v>
      </c>
      <c r="N19" s="101" t="s">
        <v>272</v>
      </c>
      <c r="O19" s="102" t="s">
        <v>273</v>
      </c>
      <c r="P19" s="177" t="s">
        <v>99</v>
      </c>
      <c r="Q19" s="103" t="s">
        <v>44</v>
      </c>
      <c r="R19" s="103" t="s">
        <v>41</v>
      </c>
      <c r="S19" s="104" t="s">
        <v>43</v>
      </c>
      <c r="T19" s="105" t="s">
        <v>31</v>
      </c>
      <c r="U19" s="106" t="s">
        <v>44</v>
      </c>
      <c r="V19" s="107" t="s">
        <v>32</v>
      </c>
      <c r="W19" s="108" t="s">
        <v>31</v>
      </c>
      <c r="X19" s="109" t="s">
        <v>44</v>
      </c>
      <c r="Y19" s="110" t="s">
        <v>32</v>
      </c>
      <c r="Z19" s="111" t="str">
        <f>Z20&amp;Z21&amp;Z22&amp;Z23&amp;Z24&amp;Z25</f>
        <v/>
      </c>
      <c r="AI19" s="264"/>
      <c r="AJ19" s="264"/>
      <c r="AK19" s="264"/>
      <c r="AL19" s="264"/>
      <c r="AM19" s="264"/>
      <c r="AN19" s="264"/>
      <c r="AO19" s="274"/>
      <c r="AP19" s="274"/>
    </row>
    <row r="20" spans="1:42" ht="15" customHeight="1">
      <c r="A20" s="89" t="str">
        <f>IF(ISNA(VLOOKUP(F20,Ref_Invest!$E$3:$H$31,4,FALSE)),"",VLOOKUP(F20,Ref_Invest!$E$3:$H$31,4,FALSE))</f>
        <v/>
      </c>
      <c r="B20" s="86" t="str">
        <f>IF(C20&lt;&gt;"",1+B19,"")</f>
        <v/>
      </c>
      <c r="C20" s="265"/>
      <c r="D20" s="266"/>
      <c r="E20" s="267"/>
      <c r="F20" s="259"/>
      <c r="G20" s="260"/>
      <c r="H20" s="261"/>
      <c r="I20" s="262"/>
      <c r="J20" s="289"/>
      <c r="K20" s="266"/>
      <c r="L20" s="267"/>
      <c r="M20" s="77"/>
      <c r="N20" s="75"/>
      <c r="O20" s="76" t="str">
        <f>IF(A20="ob",IF(M20="","",M20*VLOOKUP($F20,Ref_Invest!$E$3:$K$31,7,FALSE)),IF(A20="of",VLOOKUP($F20,Ref_Invest!$E$3:$J$31,6,FALSE),IF(A20="ot",VLOOKUP($F20,Ref_Invest!$E$3:$L$31,8,FALSE)/100*Ref_Invest!$M$32,"")))</f>
        <v/>
      </c>
      <c r="P20" s="14"/>
      <c r="Q20" s="15"/>
      <c r="R20" s="16"/>
      <c r="S20" s="17"/>
      <c r="T20" s="14"/>
      <c r="U20" s="15"/>
      <c r="V20" s="26"/>
      <c r="W20" s="14"/>
      <c r="X20" s="15"/>
      <c r="Y20" s="17"/>
      <c r="Z20" s="112" t="str">
        <f>IF(AND(R20&lt;&gt;"",C20=""),"Sélectionnez l'investissement éligible (colonne C)      ","")&amp;IF(OR(AND(R20&lt;&gt;"",P20=""),AND(V20&lt;&gt;"",T20=""),AND(Y20&lt;&gt;"",W20="")),"Indiquez la dénomination du fournisseur      ","")&amp;IF(AND(R20&gt;Ref_Invest!$E$46,V20="",Y20=""),"Deux devis comparatifs doivent être renseignés pour cette dépense",IF(AND(R20&gt;Ref_Invest!$E$46,Y20=""),"Un second devis comparatif doit être renseigné pour cette dépense",IF(AND(R20&gt;=Ref_Invest!$E$45,V20=""),"Un devis comparatif doit être renseigné pour cette dépense","")))</f>
        <v/>
      </c>
      <c r="AH20" s="89">
        <v>6</v>
      </c>
      <c r="AI20" s="264" t="str">
        <f>IF(Ref_Invest!$F$50=0,IF(ISNA(VLOOKUP(AH20,Ref_Invest!$B$3:$D$31,3,FALSE))," ",VLOOKUP(AH20,Ref_Invest!$B$3:$D$31,3,FALSE)),IF(Ref_Invest!$F$50=1,IF(ISNA(VLOOKUP(AH20,Ref_Invest!$B$34:$D$39,3,FALSE))," ",VLOOKUP(AH20,Ref_Invest!$B$34:$D$39,3,FALSE))))</f>
        <v xml:space="preserve"> </v>
      </c>
      <c r="AJ20" s="264"/>
      <c r="AK20" s="264"/>
      <c r="AL20" s="264" t="str">
        <f>IF(Ref_Invest!$F$50=1," ",IF(ISNA(VLOOKUP(AH20,Ref_Invest!$B$3:$E$31,4,FALSE))," ",VLOOKUP(AH20,Ref_Invest!$B$3:$E$31,4,FALSE)))</f>
        <v xml:space="preserve"> </v>
      </c>
      <c r="AM20" s="264"/>
      <c r="AN20" s="264"/>
      <c r="AO20" s="274" t="str">
        <f>IF(Ref_Invest!$F$50=0,IF(ISNA(VLOOKUP(AL20,Ref_Invest!$E$3:$N$31,10,FALSE))," ",VLOOKUP(AL20,Ref_Invest!$E$3:$N$31,10,FALSE)),IF(Ref_Invest!$F$50=1,IF(ISNA(VLOOKUP(AI20,Ref_Invest!$D$34:$O$39,12,FALSE))," ",VLOOKUP(AI20,Ref_Invest!$D$34:$O$39,12,FALSE)),""))</f>
        <v xml:space="preserve"> </v>
      </c>
      <c r="AP20" s="274"/>
    </row>
    <row r="21" spans="1:42">
      <c r="A21" s="89" t="str">
        <f>IF(ISNA(VLOOKUP(F21,Ref_Invest!$E$3:$H$31,4,FALSE)),"",VLOOKUP(F21,Ref_Invest!$E$3:$H$31,4,FALSE))</f>
        <v/>
      </c>
      <c r="B21" s="86" t="str">
        <f>IF(C21&lt;&gt;"",1+B20,"")</f>
        <v/>
      </c>
      <c r="C21" s="243"/>
      <c r="D21" s="245"/>
      <c r="E21" s="263"/>
      <c r="F21" s="243"/>
      <c r="G21" s="244"/>
      <c r="H21" s="245"/>
      <c r="I21" s="246"/>
      <c r="J21" s="244"/>
      <c r="K21" s="245"/>
      <c r="L21" s="263"/>
      <c r="M21" s="78"/>
      <c r="N21" s="75"/>
      <c r="O21" s="76" t="str">
        <f>IF(A21="ob",IF(M21="","",M21*VLOOKUP($F21,Ref_Invest!$E$3:$K$31,7,FALSE)),IF(A21="of",VLOOKUP($F21,Ref_Invest!$E$3:$J$31,6,FALSE),IF(A21="ot",VLOOKUP($F21,Ref_Invest!$E$3:$L$31,8,FALSE)/100*Ref_Invest!$M$32,"")))</f>
        <v/>
      </c>
      <c r="P21" s="12"/>
      <c r="Q21" s="10"/>
      <c r="R21" s="16"/>
      <c r="S21" s="13"/>
      <c r="T21" s="12"/>
      <c r="U21" s="10"/>
      <c r="V21" s="27"/>
      <c r="W21" s="12"/>
      <c r="X21" s="10"/>
      <c r="Y21" s="13"/>
      <c r="Z21" s="112" t="str">
        <f>IF(AND(R21&lt;&gt;"",C21=""),"Sélectionnez l'investissement éligible (colonne C)      ","")&amp;IF(OR(AND(R21&lt;&gt;"",P21=""),AND(V21&lt;&gt;"",T21=""),AND(Y21&lt;&gt;"",W21="")),"Indiquez la dénomination du fournisseur      ","")&amp;IF(AND(R21&gt;Ref_Invest!$E$46,V21="",Y21=""),"Deux devis comparatifs doivent être renseignés pour cette dépense",IF(AND(R21&gt;Ref_Invest!$E$46,Y21=""),"Un second devis comparatif doit être renseigné pour cette dépense",IF(AND(R21&gt;=Ref_Invest!$E$45,V21=""),"Un devis comparatif doit être renseigné pour cette dépense","")))</f>
        <v/>
      </c>
      <c r="AI21" s="264"/>
      <c r="AJ21" s="264"/>
      <c r="AK21" s="264"/>
      <c r="AL21" s="264"/>
      <c r="AM21" s="264"/>
      <c r="AN21" s="264"/>
      <c r="AO21" s="274"/>
      <c r="AP21" s="274"/>
    </row>
    <row r="22" spans="1:42">
      <c r="A22" s="89" t="str">
        <f>IF(ISNA(VLOOKUP(F22,Ref_Invest!$E$3:$H$31,4,FALSE)),"",VLOOKUP(F22,Ref_Invest!$E$3:$H$31,4,FALSE))</f>
        <v/>
      </c>
      <c r="B22" s="86" t="str">
        <f t="shared" ref="B22:B85" si="0">IF(C22&lt;&gt;"",1+B21,"")</f>
        <v/>
      </c>
      <c r="C22" s="243"/>
      <c r="D22" s="245"/>
      <c r="E22" s="263"/>
      <c r="F22" s="243"/>
      <c r="G22" s="244"/>
      <c r="H22" s="245"/>
      <c r="I22" s="246"/>
      <c r="J22" s="244"/>
      <c r="K22" s="245"/>
      <c r="L22" s="263"/>
      <c r="M22" s="78"/>
      <c r="N22" s="75" t="str">
        <f>IF(ISNA(VLOOKUP($F22,Ref_Invest!$E$3:$I$31,5,FALSE)),"",IF(VLOOKUP($F22,Ref_Invest!$E$3:$I$31,5,FALSE)=0,"",VLOOKUP($F22,Ref_Invest!$E$3:$I$31,5,FALSE)))</f>
        <v/>
      </c>
      <c r="O22" s="76" t="str">
        <f>IF(A22="ob",IF(M22="","",M22*VLOOKUP($F22,Ref_Invest!$E$3:$K$31,7,FALSE)),IF(A22="of",VLOOKUP($F22,Ref_Invest!$E$3:$J$31,6,FALSE),IF(A22="ot",VLOOKUP($F22,Ref_Invest!$E$3:$L$31,8,FALSE)/100*Ref_Invest!$M$32,"")))</f>
        <v/>
      </c>
      <c r="P22" s="12"/>
      <c r="Q22" s="10"/>
      <c r="R22" s="16"/>
      <c r="S22" s="13"/>
      <c r="T22" s="12"/>
      <c r="U22" s="10"/>
      <c r="V22" s="27"/>
      <c r="W22" s="12"/>
      <c r="X22" s="10"/>
      <c r="Y22" s="13"/>
      <c r="Z22" s="112" t="str">
        <f>IF(AND(R22&lt;&gt;"",C22=""),"Sélectionnez l'investissement éligible (colonne C)      ","")&amp;IF(OR(AND(R22&lt;&gt;"",P22=""),AND(V22&lt;&gt;"",T22=""),AND(Y22&lt;&gt;"",W22="")),"Indiquez la dénomination du fournisseur      ","")&amp;IF(AND(R22&gt;Ref_Invest!$E$46,V22="",Y22=""),"Deux devis comparatifs doivent être renseignés pour cette dépense",IF(AND(R22&gt;Ref_Invest!$E$46,Y22=""),"Un second devis comparatif doit être renseigné pour cette dépense",IF(AND(R22&gt;=Ref_Invest!$E$45,V22=""),"Un devis comparatif doit être renseigné pour cette dépense","")))</f>
        <v/>
      </c>
      <c r="AH22" s="89">
        <v>7</v>
      </c>
      <c r="AI22" s="264" t="str">
        <f>IF(Ref_Invest!$F$50=0,IF(ISNA(VLOOKUP(AH22,Ref_Invest!$B$3:$D$31,3,FALSE))," ",VLOOKUP(AH22,Ref_Invest!$B$3:$D$31,3,FALSE)),IF(Ref_Invest!$F$50=1,IF(ISNA(VLOOKUP(AH22,Ref_Invest!$B$34:$D$39,3,FALSE))," ",VLOOKUP(AH22,Ref_Invest!$B$34:$D$39,3,FALSE))))</f>
        <v xml:space="preserve"> </v>
      </c>
      <c r="AJ22" s="264"/>
      <c r="AK22" s="264"/>
      <c r="AL22" s="264" t="str">
        <f>IF(Ref_Invest!$F$50=1," ",IF(ISNA(VLOOKUP(AH22,Ref_Invest!$B$3:$E$31,4,FALSE))," ",VLOOKUP(AH22,Ref_Invest!$B$3:$E$31,4,FALSE)))</f>
        <v xml:space="preserve"> </v>
      </c>
      <c r="AM22" s="264"/>
      <c r="AN22" s="264"/>
      <c r="AO22" s="274" t="str">
        <f>IF(Ref_Invest!$F$50=0,IF(ISNA(VLOOKUP(AL22,Ref_Invest!$E$3:$N$31,10,FALSE))," ",VLOOKUP(AL22,Ref_Invest!$E$3:$N$31,10,FALSE)),IF(Ref_Invest!$F$50=1,IF(ISNA(VLOOKUP(AI22,Ref_Invest!$D$34:$O$39,12,FALSE))," ",VLOOKUP(AI22,Ref_Invest!$D$34:$O$39,12,FALSE)),""))</f>
        <v xml:space="preserve"> </v>
      </c>
      <c r="AP22" s="274"/>
    </row>
    <row r="23" spans="1:42">
      <c r="A23" s="89" t="str">
        <f>IF(ISNA(VLOOKUP(F23,Ref_Invest!$E$3:$H$31,4,FALSE)),"",VLOOKUP(F23,Ref_Invest!$E$3:$H$31,4,FALSE))</f>
        <v/>
      </c>
      <c r="B23" s="86" t="str">
        <f t="shared" si="0"/>
        <v/>
      </c>
      <c r="C23" s="243"/>
      <c r="D23" s="245"/>
      <c r="E23" s="263"/>
      <c r="F23" s="243"/>
      <c r="G23" s="244"/>
      <c r="H23" s="245"/>
      <c r="I23" s="246"/>
      <c r="J23" s="244"/>
      <c r="K23" s="245"/>
      <c r="L23" s="263"/>
      <c r="M23" s="78"/>
      <c r="N23" s="75" t="str">
        <f>IF(ISNA(VLOOKUP($F23,Ref_Invest!$E$3:$I$31,5,FALSE)),"",IF(VLOOKUP($F23,Ref_Invest!$E$3:$I$31,5,FALSE)=0,"",VLOOKUP($F23,Ref_Invest!$E$3:$I$31,5,FALSE)))</f>
        <v/>
      </c>
      <c r="O23" s="76" t="str">
        <f>IF(A23="ob",IF(M23="","",M23*VLOOKUP($F23,Ref_Invest!$E$3:$K$31,7,FALSE)),IF(A23="of",VLOOKUP($F23,Ref_Invest!$E$3:$J$31,6,FALSE),IF(A23="ot",VLOOKUP($F23,Ref_Invest!$E$3:$L$31,8,FALSE)/100*Ref_Invest!$M$32,"")))</f>
        <v/>
      </c>
      <c r="P23" s="12"/>
      <c r="Q23" s="10"/>
      <c r="R23" s="16"/>
      <c r="S23" s="13"/>
      <c r="T23" s="12"/>
      <c r="U23" s="10"/>
      <c r="V23" s="27"/>
      <c r="W23" s="12"/>
      <c r="X23" s="10"/>
      <c r="Y23" s="13"/>
      <c r="Z23" s="112" t="str">
        <f>IF(AND(R23&lt;&gt;"",C23=""),"Sélectionnez l'investissement éligible (colonne C)      ","")&amp;IF(OR(AND(R23&lt;&gt;"",P23=""),AND(V23&lt;&gt;"",T23=""),AND(Y23&lt;&gt;"",W23="")),"Indiquez la dénomination du fournisseur      ","")&amp;IF(AND(R23&gt;Ref_Invest!$E$46,V23="",Y23=""),"Deux devis comparatifs doivent être renseignés pour cette dépense",IF(AND(R23&gt;Ref_Invest!$E$46,Y23=""),"Un second devis comparatif doit être renseigné pour cette dépense",IF(AND(R23&gt;=Ref_Invest!$E$45,V23=""),"Un devis comparatif doit être renseigné pour cette dépense","")))</f>
        <v/>
      </c>
      <c r="AI23" s="264"/>
      <c r="AJ23" s="264"/>
      <c r="AK23" s="264"/>
      <c r="AL23" s="264"/>
      <c r="AM23" s="264"/>
      <c r="AN23" s="264"/>
      <c r="AO23" s="274"/>
      <c r="AP23" s="274"/>
    </row>
    <row r="24" spans="1:42">
      <c r="A24" s="89" t="str">
        <f>IF(ISNA(VLOOKUP(F24,Ref_Invest!$E$3:$H$31,4,FALSE)),"",VLOOKUP(F24,Ref_Invest!$E$3:$H$31,4,FALSE))</f>
        <v/>
      </c>
      <c r="B24" s="86" t="str">
        <f t="shared" si="0"/>
        <v/>
      </c>
      <c r="C24" s="243"/>
      <c r="D24" s="245"/>
      <c r="E24" s="263"/>
      <c r="F24" s="243"/>
      <c r="G24" s="244"/>
      <c r="H24" s="245"/>
      <c r="I24" s="246"/>
      <c r="J24" s="244"/>
      <c r="K24" s="245"/>
      <c r="L24" s="263"/>
      <c r="M24" s="78"/>
      <c r="N24" s="75" t="str">
        <f>IF(ISNA(VLOOKUP($F24,Ref_Invest!$E$3:$I$31,5,FALSE)),"",IF(VLOOKUP($F24,Ref_Invest!$E$3:$I$31,5,FALSE)=0,"",VLOOKUP($F24,Ref_Invest!$E$3:$I$31,5,FALSE)))</f>
        <v/>
      </c>
      <c r="O24" s="76" t="str">
        <f>IF(A24="ob",IF(M24="","",M24*VLOOKUP($F24,Ref_Invest!$E$3:$K$31,7,FALSE)),IF(A24="of",VLOOKUP($F24,Ref_Invest!$E$3:$J$31,6,FALSE),IF(A24="ot",VLOOKUP($F24,Ref_Invest!$E$3:$L$31,8,FALSE)/100*Ref_Invest!$M$32,"")))</f>
        <v/>
      </c>
      <c r="P24" s="12"/>
      <c r="Q24" s="10"/>
      <c r="R24" s="16"/>
      <c r="S24" s="13"/>
      <c r="T24" s="12"/>
      <c r="U24" s="10"/>
      <c r="V24" s="27"/>
      <c r="W24" s="12"/>
      <c r="X24" s="10"/>
      <c r="Y24" s="13"/>
      <c r="Z24" s="112" t="str">
        <f>IF(AND(R24&lt;&gt;"",C24=""),"Sélectionnez l'investissement éligible (colonne C)      ","")&amp;IF(OR(AND(R24&lt;&gt;"",P24=""),AND(V24&lt;&gt;"",T24=""),AND(Y24&lt;&gt;"",W24="")),"Indiquez la dénomination du fournisseur      ","")&amp;IF(AND(R24&gt;Ref_Invest!$E$46,V24="",Y24=""),"Deux devis comparatifs doivent être renseignés pour cette dépense",IF(AND(R24&gt;Ref_Invest!$E$46,Y24=""),"Un second devis comparatif doit être renseigné pour cette dépense",IF(AND(R24&gt;=Ref_Invest!$E$45,V24=""),"Un devis comparatif doit être renseigné pour cette dépense","")))</f>
        <v/>
      </c>
      <c r="AH24" s="89">
        <v>8</v>
      </c>
      <c r="AI24" s="264" t="str">
        <f>IF(Ref_Invest!$F$50=0,IF(ISNA(VLOOKUP(AH24,Ref_Invest!$B$3:$D$31,3,FALSE))," ",VLOOKUP(AH24,Ref_Invest!$B$3:$D$31,3,FALSE)),IF(Ref_Invest!$F$50=1,IF(ISNA(VLOOKUP(AH24,Ref_Invest!$B$34:$D$39,3,FALSE))," ",VLOOKUP(AH24,Ref_Invest!$B$34:$D$39,3,FALSE))))</f>
        <v xml:space="preserve"> </v>
      </c>
      <c r="AJ24" s="264"/>
      <c r="AK24" s="264"/>
      <c r="AL24" s="264" t="str">
        <f>IF(Ref_Invest!$F$50=1," ",IF(ISNA(VLOOKUP(AH24,Ref_Invest!$B$3:$E$31,4,FALSE))," ",VLOOKUP(AH24,Ref_Invest!$B$3:$E$31,4,FALSE)))</f>
        <v xml:space="preserve"> </v>
      </c>
      <c r="AM24" s="264"/>
      <c r="AN24" s="264"/>
      <c r="AO24" s="274" t="str">
        <f>IF(Ref_Invest!$F$50=0,IF(ISNA(VLOOKUP(AL24,Ref_Invest!$E$3:$N$31,10,FALSE))," ",VLOOKUP(AL24,Ref_Invest!$E$3:$N$31,10,FALSE)),IF(Ref_Invest!$F$50=1,IF(ISNA(VLOOKUP(AI24,Ref_Invest!$D$34:$O$39,12,FALSE))," ",VLOOKUP(AI24,Ref_Invest!$D$34:$O$39,12,FALSE)),""))</f>
        <v xml:space="preserve"> </v>
      </c>
      <c r="AP24" s="274"/>
    </row>
    <row r="25" spans="1:42" ht="15" customHeight="1">
      <c r="A25" s="89" t="str">
        <f>IF(ISNA(VLOOKUP(F25,Ref_Invest!$E$3:$H$31,4,FALSE)),"",VLOOKUP(F25,Ref_Invest!$E$3:$H$31,4,FALSE))</f>
        <v/>
      </c>
      <c r="B25" s="86" t="str">
        <f t="shared" si="0"/>
        <v/>
      </c>
      <c r="C25" s="243"/>
      <c r="D25" s="245"/>
      <c r="E25" s="263"/>
      <c r="F25" s="243"/>
      <c r="G25" s="244"/>
      <c r="H25" s="245"/>
      <c r="I25" s="246"/>
      <c r="J25" s="244"/>
      <c r="K25" s="245"/>
      <c r="L25" s="263"/>
      <c r="M25" s="78"/>
      <c r="N25" s="75" t="str">
        <f>IF(ISNA(VLOOKUP($F25,Ref_Invest!$E$3:$I$31,5,FALSE)),"",IF(VLOOKUP($F25,Ref_Invest!$E$3:$I$31,5,FALSE)=0,"",VLOOKUP($F25,Ref_Invest!$E$3:$I$31,5,FALSE)))</f>
        <v/>
      </c>
      <c r="O25" s="76" t="str">
        <f>IF(A25="ob",IF(M25="","",M25*VLOOKUP($F25,Ref_Invest!$E$3:$K$31,7,FALSE)),IF(A25="of",VLOOKUP($F25,Ref_Invest!$E$3:$J$31,6,FALSE),IF(A25="ot",VLOOKUP($F25,Ref_Invest!$E$3:$L$31,8,FALSE)/100*Ref_Invest!$M$32,"")))</f>
        <v/>
      </c>
      <c r="P25" s="12"/>
      <c r="Q25" s="10"/>
      <c r="R25" s="16"/>
      <c r="S25" s="13"/>
      <c r="T25" s="12"/>
      <c r="U25" s="10"/>
      <c r="V25" s="27"/>
      <c r="W25" s="12"/>
      <c r="X25" s="10"/>
      <c r="Y25" s="13"/>
      <c r="Z25" s="112" t="str">
        <f>IF(AND(R25&lt;&gt;"",C25=""),"Sélectionnez l'investissement éligible (colonne C)      ","")&amp;IF(OR(AND(R25&lt;&gt;"",P25=""),AND(V25&lt;&gt;"",T25=""),AND(Y25&lt;&gt;"",W25="")),"Indiquez la dénomination du fournisseur      ","")&amp;IF(AND(R25&gt;Ref_Invest!$E$46,V25="",Y25=""),"Deux devis comparatifs doivent être renseignés pour cette dépense",IF(AND(R25&gt;Ref_Invest!$E$46,Y25=""),"Un second devis comparatif doit être renseigné pour cette dépense",IF(AND(R25&gt;=Ref_Invest!$E$45,V25=""),"Un devis comparatif doit être renseigné pour cette dépense","")))</f>
        <v/>
      </c>
      <c r="AI25" s="264"/>
      <c r="AJ25" s="264"/>
      <c r="AK25" s="264"/>
      <c r="AL25" s="264"/>
      <c r="AM25" s="264"/>
      <c r="AN25" s="264"/>
      <c r="AO25" s="274"/>
      <c r="AP25" s="274"/>
    </row>
    <row r="26" spans="1:42">
      <c r="A26" s="89" t="str">
        <f>IF(ISNA(VLOOKUP(F26,Ref_Invest!$E$3:$H$31,4,FALSE)),"",VLOOKUP(F26,Ref_Invest!$E$3:$H$31,4,FALSE))</f>
        <v/>
      </c>
      <c r="B26" s="86" t="str">
        <f t="shared" si="0"/>
        <v/>
      </c>
      <c r="C26" s="243"/>
      <c r="D26" s="245"/>
      <c r="E26" s="263"/>
      <c r="F26" s="243"/>
      <c r="G26" s="244"/>
      <c r="H26" s="245"/>
      <c r="I26" s="246"/>
      <c r="J26" s="244"/>
      <c r="K26" s="245"/>
      <c r="L26" s="263"/>
      <c r="M26" s="78"/>
      <c r="N26" s="75" t="str">
        <f>IF(ISNA(VLOOKUP($F26,Ref_Invest!$E$3:$I$31,5,FALSE)),"",IF(VLOOKUP($F26,Ref_Invest!$E$3:$I$31,5,FALSE)=0,"",VLOOKUP($F26,Ref_Invest!$E$3:$I$31,5,FALSE)))</f>
        <v/>
      </c>
      <c r="O26" s="76" t="str">
        <f>IF(A26="ob",IF(M26="","",M26*VLOOKUP($F26,Ref_Invest!$E$3:$K$31,7,FALSE)),IF(A26="of",VLOOKUP($F26,Ref_Invest!$E$3:$J$31,6,FALSE),IF(A26="ot",VLOOKUP($F26,Ref_Invest!$E$3:$L$31,8,FALSE)/100*Ref_Invest!$M$32,"")))</f>
        <v/>
      </c>
      <c r="P26" s="12"/>
      <c r="Q26" s="10"/>
      <c r="R26" s="16"/>
      <c r="S26" s="13"/>
      <c r="T26" s="12"/>
      <c r="U26" s="10"/>
      <c r="V26" s="27"/>
      <c r="W26" s="12"/>
      <c r="X26" s="10"/>
      <c r="Y26" s="13"/>
      <c r="Z26" s="112" t="str">
        <f>IF(AND(R26&lt;&gt;"",C26=""),"Sélectionnez l'investissement éligible (colonne C)      ","")&amp;IF(OR(AND(R26&lt;&gt;"",P26=""),AND(V26&lt;&gt;"",T26=""),AND(Y26&lt;&gt;"",W26="")),"Indiquez la dénomination du fournisseur      ","")&amp;IF(AND(R26&gt;Ref_Invest!$E$46,V26="",Y26=""),"Deux devis comparatifs doivent être renseignés pour cette dépense",IF(AND(R26&gt;Ref_Invest!$E$46,Y26=""),"Un second devis comparatif doit être renseigné pour cette dépense",IF(AND(R26&gt;=Ref_Invest!$E$45,V26=""),"Un devis comparatif doit être renseigné pour cette dépense","")))</f>
        <v/>
      </c>
      <c r="AH26" s="89">
        <v>9</v>
      </c>
      <c r="AI26" s="264" t="str">
        <f>IF(Ref_Invest!$F$50=0,IF(ISNA(VLOOKUP(AH26,Ref_Invest!$B$3:$D$31,3,FALSE))," ",VLOOKUP(AH26,Ref_Invest!$B$3:$D$31,3,FALSE)),IF(Ref_Invest!$F$50=1,IF(ISNA(VLOOKUP(AH26,Ref_Invest!$B$34:$D$39,3,FALSE))," ",VLOOKUP(AH26,Ref_Invest!$B$34:$D$39,3,FALSE))))</f>
        <v xml:space="preserve"> </v>
      </c>
      <c r="AJ26" s="264"/>
      <c r="AK26" s="264"/>
      <c r="AL26" s="264" t="str">
        <f>IF(Ref_Invest!$F$50=1," ",IF(ISNA(VLOOKUP(AH26,Ref_Invest!$B$3:$E$31,4,FALSE))," ",VLOOKUP(AH26,Ref_Invest!$B$3:$E$31,4,FALSE)))</f>
        <v xml:space="preserve"> </v>
      </c>
      <c r="AM26" s="264"/>
      <c r="AN26" s="264"/>
      <c r="AO26" s="274" t="str">
        <f>IF(Ref_Invest!$F$50=0,IF(ISNA(VLOOKUP(AL26,Ref_Invest!$E$3:$N$31,10,FALSE))," ",VLOOKUP(AL26,Ref_Invest!$E$3:$N$31,10,FALSE)),IF(Ref_Invest!$F$50=1,IF(ISNA(VLOOKUP(AI26,Ref_Invest!$D$34:$O$39,12,FALSE))," ",VLOOKUP(AI26,Ref_Invest!$D$34:$O$39,12,FALSE)),""))</f>
        <v xml:space="preserve"> </v>
      </c>
      <c r="AP26" s="274"/>
    </row>
    <row r="27" spans="1:42">
      <c r="A27" s="89" t="str">
        <f>IF(ISNA(VLOOKUP(F27,Ref_Invest!$E$3:$H$31,4,FALSE)),"",VLOOKUP(F27,Ref_Invest!$E$3:$H$31,4,FALSE))</f>
        <v/>
      </c>
      <c r="B27" s="86" t="str">
        <f t="shared" si="0"/>
        <v/>
      </c>
      <c r="C27" s="243"/>
      <c r="D27" s="245"/>
      <c r="E27" s="263"/>
      <c r="F27" s="243"/>
      <c r="G27" s="244"/>
      <c r="H27" s="245"/>
      <c r="I27" s="246"/>
      <c r="J27" s="244"/>
      <c r="K27" s="245"/>
      <c r="L27" s="263"/>
      <c r="M27" s="78"/>
      <c r="N27" s="75" t="str">
        <f>IF(ISNA(VLOOKUP($F27,Ref_Invest!$E$3:$I$31,5,FALSE)),"",IF(VLOOKUP($F27,Ref_Invest!$E$3:$I$31,5,FALSE)=0,"",VLOOKUP($F27,Ref_Invest!$E$3:$I$31,5,FALSE)))</f>
        <v/>
      </c>
      <c r="O27" s="76" t="str">
        <f>IF(A27="ob",IF(M27="","",M27*VLOOKUP($F27,Ref_Invest!$E$3:$K$31,7,FALSE)),IF(A27="of",VLOOKUP($F27,Ref_Invest!$E$3:$J$31,6,FALSE),IF(A27="ot",VLOOKUP($F27,Ref_Invest!$E$3:$L$31,8,FALSE)/100*Ref_Invest!$M$32,"")))</f>
        <v/>
      </c>
      <c r="P27" s="12"/>
      <c r="Q27" s="10"/>
      <c r="R27" s="16"/>
      <c r="S27" s="13"/>
      <c r="T27" s="12"/>
      <c r="U27" s="10"/>
      <c r="V27" s="27"/>
      <c r="W27" s="12"/>
      <c r="X27" s="10"/>
      <c r="Y27" s="13"/>
      <c r="Z27" s="112" t="str">
        <f>IF(AND(R27&lt;&gt;"",C27=""),"Sélectionnez l'investissement éligible (colonne C)      ","")&amp;IF(OR(AND(R27&lt;&gt;"",P27=""),AND(V27&lt;&gt;"",T27=""),AND(Y27&lt;&gt;"",W27="")),"Indiquez la dénomination du fournisseur      ","")&amp;IF(AND(R27&gt;Ref_Invest!$E$46,V27="",Y27=""),"Deux devis comparatifs doivent être renseignés pour cette dépense",IF(AND(R27&gt;Ref_Invest!$E$46,Y27=""),"Un second devis comparatif doit être renseigné pour cette dépense",IF(AND(R27&gt;=Ref_Invest!$E$45,V27=""),"Un devis comparatif doit être renseigné pour cette dépense","")))</f>
        <v/>
      </c>
      <c r="AI27" s="264"/>
      <c r="AJ27" s="264"/>
      <c r="AK27" s="264"/>
      <c r="AL27" s="264"/>
      <c r="AM27" s="264"/>
      <c r="AN27" s="264"/>
      <c r="AO27" s="274"/>
      <c r="AP27" s="274"/>
    </row>
    <row r="28" spans="1:42">
      <c r="A28" s="89" t="str">
        <f>IF(ISNA(VLOOKUP(F28,Ref_Invest!$E$3:$H$31,4,FALSE)),"",VLOOKUP(F28,Ref_Invest!$E$3:$H$31,4,FALSE))</f>
        <v/>
      </c>
      <c r="B28" s="86" t="str">
        <f t="shared" si="0"/>
        <v/>
      </c>
      <c r="C28" s="243"/>
      <c r="D28" s="245"/>
      <c r="E28" s="263"/>
      <c r="F28" s="243"/>
      <c r="G28" s="244"/>
      <c r="H28" s="245"/>
      <c r="I28" s="246"/>
      <c r="J28" s="244"/>
      <c r="K28" s="245"/>
      <c r="L28" s="263"/>
      <c r="M28" s="78"/>
      <c r="N28" s="75" t="str">
        <f>IF(ISNA(VLOOKUP($F28,Ref_Invest!$E$3:$I$31,5,FALSE)),"",IF(VLOOKUP($F28,Ref_Invest!$E$3:$I$31,5,FALSE)=0,"",VLOOKUP($F28,Ref_Invest!$E$3:$I$31,5,FALSE)))</f>
        <v/>
      </c>
      <c r="O28" s="76" t="str">
        <f>IF(A28="ob",IF(M28="","",M28*VLOOKUP($F28,Ref_Invest!$E$3:$K$31,7,FALSE)),IF(A28="of",VLOOKUP($F28,Ref_Invest!$E$3:$J$31,6,FALSE),IF(A28="ot",VLOOKUP($F28,Ref_Invest!$E$3:$L$31,8,FALSE)/100*Ref_Invest!$M$32,"")))</f>
        <v/>
      </c>
      <c r="P28" s="12"/>
      <c r="Q28" s="10"/>
      <c r="R28" s="16"/>
      <c r="S28" s="13"/>
      <c r="T28" s="12"/>
      <c r="U28" s="10"/>
      <c r="V28" s="27"/>
      <c r="W28" s="12"/>
      <c r="X28" s="10"/>
      <c r="Y28" s="13"/>
      <c r="Z28" s="112" t="str">
        <f>IF(AND(R28&lt;&gt;"",C28=""),"Sélectionnez l'investissement éligible (colonne C)      ","")&amp;IF(OR(AND(R28&lt;&gt;"",P28=""),AND(V28&lt;&gt;"",T28=""),AND(Y28&lt;&gt;"",W28="")),"Indiquez la dénomination du fournisseur      ","")&amp;IF(AND(R28&gt;Ref_Invest!$E$46,V28="",Y28=""),"Deux devis comparatifs doivent être renseignés pour cette dépense",IF(AND(R28&gt;Ref_Invest!$E$46,Y28=""),"Un second devis comparatif doit être renseigné pour cette dépense",IF(AND(R28&gt;=Ref_Invest!$E$45,V28=""),"Un devis comparatif doit être renseigné pour cette dépense","")))</f>
        <v/>
      </c>
      <c r="AH28" s="89">
        <v>10</v>
      </c>
      <c r="AI28" s="264" t="str">
        <f>IF(Ref_Invest!$F$50=0,IF(ISNA(VLOOKUP(AH28,Ref_Invest!$B$3:$D$31,3,FALSE))," ",VLOOKUP(AH28,Ref_Invest!$B$3:$D$31,3,FALSE)),IF(Ref_Invest!$F$50=1,IF(ISNA(VLOOKUP(AH28,Ref_Invest!$B$34:$D$39,3,FALSE))," ",VLOOKUP(AH28,Ref_Invest!$B$34:$D$39,3,FALSE))))</f>
        <v xml:space="preserve"> </v>
      </c>
      <c r="AJ28" s="264"/>
      <c r="AK28" s="264"/>
      <c r="AL28" s="264" t="str">
        <f>IF(Ref_Invest!$F$50=1," ",IF(ISNA(VLOOKUP(AH28,Ref_Invest!$B$3:$E$31,4,FALSE))," ",VLOOKUP(AH28,Ref_Invest!$B$3:$E$31,4,FALSE)))</f>
        <v xml:space="preserve"> </v>
      </c>
      <c r="AM28" s="264"/>
      <c r="AN28" s="264"/>
      <c r="AO28" s="274" t="str">
        <f>IF(Ref_Invest!$F$50=0,IF(ISNA(VLOOKUP(AL28,Ref_Invest!$E$3:$N$31,10,FALSE))," ",VLOOKUP(AL28,Ref_Invest!$E$3:$N$31,10,FALSE)),IF(Ref_Invest!$F$50=1,IF(ISNA(VLOOKUP(AI28,Ref_Invest!$D$34:$O$39,12,FALSE))," ",VLOOKUP(AI28,Ref_Invest!$D$34:$O$39,12,FALSE)),""))</f>
        <v xml:space="preserve"> </v>
      </c>
      <c r="AP28" s="274"/>
    </row>
    <row r="29" spans="1:42">
      <c r="A29" s="89" t="str">
        <f>IF(ISNA(VLOOKUP(F29,Ref_Invest!$E$3:$H$31,4,FALSE)),"",VLOOKUP(F29,Ref_Invest!$E$3:$H$31,4,FALSE))</f>
        <v/>
      </c>
      <c r="B29" s="86" t="str">
        <f t="shared" si="0"/>
        <v/>
      </c>
      <c r="C29" s="243"/>
      <c r="D29" s="245"/>
      <c r="E29" s="263"/>
      <c r="F29" s="243"/>
      <c r="G29" s="244"/>
      <c r="H29" s="245"/>
      <c r="I29" s="246"/>
      <c r="J29" s="244"/>
      <c r="K29" s="245"/>
      <c r="L29" s="263"/>
      <c r="M29" s="78"/>
      <c r="N29" s="75" t="str">
        <f>IF(ISNA(VLOOKUP($F29,Ref_Invest!$E$3:$I$31,5,FALSE)),"",IF(VLOOKUP($F29,Ref_Invest!$E$3:$I$31,5,FALSE)=0,"",VLOOKUP($F29,Ref_Invest!$E$3:$I$31,5,FALSE)))</f>
        <v/>
      </c>
      <c r="O29" s="76" t="str">
        <f>IF(A29="ob",IF(M29="","",M29*VLOOKUP($F29,Ref_Invest!$E$3:$K$31,7,FALSE)),IF(A29="of",VLOOKUP($F29,Ref_Invest!$E$3:$J$31,6,FALSE),IF(A29="ot",VLOOKUP($F29,Ref_Invest!$E$3:$L$31,8,FALSE)/100*Ref_Invest!$M$32,"")))</f>
        <v/>
      </c>
      <c r="P29" s="12"/>
      <c r="Q29" s="10"/>
      <c r="R29" s="16"/>
      <c r="S29" s="13"/>
      <c r="T29" s="12"/>
      <c r="U29" s="10"/>
      <c r="V29" s="27"/>
      <c r="W29" s="12"/>
      <c r="X29" s="10"/>
      <c r="Y29" s="13"/>
      <c r="Z29" s="112" t="str">
        <f>IF(AND(R29&lt;&gt;"",C29=""),"Sélectionnez l'investissement éligible (colonne C)      ","")&amp;IF(OR(AND(R29&lt;&gt;"",P29=""),AND(V29&lt;&gt;"",T29=""),AND(Y29&lt;&gt;"",W29="")),"Indiquez la dénomination du fournisseur      ","")&amp;IF(AND(R29&gt;Ref_Invest!$E$46,V29="",Y29=""),"Deux devis comparatifs doivent être renseignés pour cette dépense",IF(AND(R29&gt;Ref_Invest!$E$46,Y29=""),"Un second devis comparatif doit être renseigné pour cette dépense",IF(AND(R29&gt;=Ref_Invest!$E$45,V29=""),"Un devis comparatif doit être renseigné pour cette dépense","")))</f>
        <v/>
      </c>
      <c r="AI29" s="264"/>
      <c r="AJ29" s="264"/>
      <c r="AK29" s="264"/>
      <c r="AL29" s="264"/>
      <c r="AM29" s="264"/>
      <c r="AN29" s="264"/>
      <c r="AO29" s="274"/>
      <c r="AP29" s="274"/>
    </row>
    <row r="30" spans="1:42">
      <c r="A30" s="89" t="str">
        <f>IF(ISNA(VLOOKUP(F30,Ref_Invest!$E$3:$H$31,4,FALSE)),"",VLOOKUP(F30,Ref_Invest!$E$3:$H$31,4,FALSE))</f>
        <v/>
      </c>
      <c r="B30" s="86" t="str">
        <f t="shared" si="0"/>
        <v/>
      </c>
      <c r="C30" s="243"/>
      <c r="D30" s="245"/>
      <c r="E30" s="263"/>
      <c r="F30" s="243"/>
      <c r="G30" s="244"/>
      <c r="H30" s="245"/>
      <c r="I30" s="246"/>
      <c r="J30" s="244"/>
      <c r="K30" s="245"/>
      <c r="L30" s="263"/>
      <c r="M30" s="78"/>
      <c r="N30" s="75" t="str">
        <f>IF(ISNA(VLOOKUP($F30,Ref_Invest!$E$3:$I$31,5,FALSE)),"",IF(VLOOKUP($F30,Ref_Invest!$E$3:$I$31,5,FALSE)=0,"",VLOOKUP($F30,Ref_Invest!$E$3:$I$31,5,FALSE)))</f>
        <v/>
      </c>
      <c r="O30" s="76" t="str">
        <f>IF(A30="ob",IF(M30="","",M30*VLOOKUP($F30,Ref_Invest!$E$3:$K$31,7,FALSE)),IF(A30="of",VLOOKUP($F30,Ref_Invest!$E$3:$J$31,6,FALSE),IF(A30="ot",VLOOKUP($F30,Ref_Invest!$E$3:$L$31,8,FALSE)/100*Ref_Invest!$M$32,"")))</f>
        <v/>
      </c>
      <c r="P30" s="12"/>
      <c r="Q30" s="10"/>
      <c r="R30" s="16"/>
      <c r="S30" s="13"/>
      <c r="T30" s="12"/>
      <c r="U30" s="10"/>
      <c r="V30" s="27"/>
      <c r="W30" s="12"/>
      <c r="X30" s="10"/>
      <c r="Y30" s="13"/>
      <c r="Z30" s="112" t="str">
        <f>IF(AND(R30&lt;&gt;"",C30=""),"Sélectionnez l'investissement éligible (colonne C)      ","")&amp;IF(OR(AND(R30&lt;&gt;"",P30=""),AND(V30&lt;&gt;"",T30=""),AND(Y30&lt;&gt;"",W30="")),"Indiquez la dénomination du fournisseur      ","")&amp;IF(AND(R30&gt;Ref_Invest!$E$46,V30="",Y30=""),"Deux devis comparatifs doivent être renseignés pour cette dépense",IF(AND(R30&gt;Ref_Invest!$E$46,Y30=""),"Un second devis comparatif doit être renseigné pour cette dépense",IF(AND(R30&gt;=Ref_Invest!$E$45,V30=""),"Un devis comparatif doit être renseigné pour cette dépense","")))</f>
        <v/>
      </c>
      <c r="AH30" s="89">
        <v>11</v>
      </c>
      <c r="AI30" s="264" t="str">
        <f>IF(Ref_Invest!$F$50=0,IF(ISNA(VLOOKUP(AH30,Ref_Invest!$B$3:$D$31,3,FALSE))," ",VLOOKUP(AH30,Ref_Invest!$B$3:$D$31,3,FALSE)),IF(Ref_Invest!$F$50=1,IF(ISNA(VLOOKUP(AH30,Ref_Invest!$B$34:$D$39,3,FALSE))," ",VLOOKUP(AH30,Ref_Invest!$B$34:$D$39,3,FALSE))))</f>
        <v xml:space="preserve"> </v>
      </c>
      <c r="AJ30" s="264"/>
      <c r="AK30" s="264"/>
      <c r="AL30" s="264" t="str">
        <f>IF(Ref_Invest!$F$50=1," ",IF(ISNA(VLOOKUP(AH30,Ref_Invest!$B$3:$E$31,4,FALSE))," ",VLOOKUP(AH30,Ref_Invest!$B$3:$E$31,4,FALSE)))</f>
        <v xml:space="preserve"> </v>
      </c>
      <c r="AM30" s="264"/>
      <c r="AN30" s="264"/>
      <c r="AO30" s="274" t="str">
        <f>IF(Ref_Invest!$F$50=0,IF(ISNA(VLOOKUP(AL30,Ref_Invest!$E$3:$N$31,10,FALSE))," ",VLOOKUP(AL30,Ref_Invest!$E$3:$N$31,10,FALSE)),IF(Ref_Invest!$F$50=1,IF(ISNA(VLOOKUP(AI30,Ref_Invest!$D$34:$O$39,12,FALSE))," ",VLOOKUP(AI30,Ref_Invest!$D$34:$O$39,12,FALSE)),""))</f>
        <v xml:space="preserve"> </v>
      </c>
      <c r="AP30" s="274"/>
    </row>
    <row r="31" spans="1:42">
      <c r="A31" s="89" t="str">
        <f>IF(ISNA(VLOOKUP(F31,Ref_Invest!$E$3:$H$31,4,FALSE)),"",VLOOKUP(F31,Ref_Invest!$E$3:$H$31,4,FALSE))</f>
        <v/>
      </c>
      <c r="B31" s="86" t="str">
        <f t="shared" si="0"/>
        <v/>
      </c>
      <c r="C31" s="243"/>
      <c r="D31" s="245"/>
      <c r="E31" s="263"/>
      <c r="F31" s="243"/>
      <c r="G31" s="244"/>
      <c r="H31" s="245"/>
      <c r="I31" s="246"/>
      <c r="J31" s="244"/>
      <c r="K31" s="245"/>
      <c r="L31" s="263"/>
      <c r="M31" s="78"/>
      <c r="N31" s="75" t="str">
        <f>IF(ISNA(VLOOKUP($F31,Ref_Invest!$E$3:$I$31,5,FALSE)),"",IF(VLOOKUP($F31,Ref_Invest!$E$3:$I$31,5,FALSE)=0,"",VLOOKUP($F31,Ref_Invest!$E$3:$I$31,5,FALSE)))</f>
        <v/>
      </c>
      <c r="O31" s="76" t="str">
        <f>IF(A31="ob",IF(M31="","",M31*VLOOKUP($F31,Ref_Invest!$E$3:$K$31,7,FALSE)),IF(A31="of",VLOOKUP($F31,Ref_Invest!$E$3:$J$31,6,FALSE),IF(A31="ot",VLOOKUP($F31,Ref_Invest!$E$3:$L$31,8,FALSE)/100*Ref_Invest!$M$32,"")))</f>
        <v/>
      </c>
      <c r="P31" s="12"/>
      <c r="Q31" s="10"/>
      <c r="R31" s="16"/>
      <c r="S31" s="13"/>
      <c r="T31" s="12"/>
      <c r="U31" s="10"/>
      <c r="V31" s="27"/>
      <c r="W31" s="12"/>
      <c r="X31" s="10"/>
      <c r="Y31" s="13"/>
      <c r="Z31" s="112" t="str">
        <f>IF(AND(R31&lt;&gt;"",C31=""),"Sélectionnez l'investissement éligible (colonne C)      ","")&amp;IF(OR(AND(R31&lt;&gt;"",P31=""),AND(V31&lt;&gt;"",T31=""),AND(Y31&lt;&gt;"",W31="")),"Indiquez la dénomination du fournisseur      ","")&amp;IF(AND(R31&gt;Ref_Invest!$E$46,V31="",Y31=""),"Deux devis comparatifs doivent être renseignés pour cette dépense",IF(AND(R31&gt;Ref_Invest!$E$46,Y31=""),"Un second devis comparatif doit être renseigné pour cette dépense",IF(AND(R31&gt;=Ref_Invest!$E$45,V31=""),"Un devis comparatif doit être renseigné pour cette dépense","")))</f>
        <v/>
      </c>
      <c r="AI31" s="264"/>
      <c r="AJ31" s="264"/>
      <c r="AK31" s="264"/>
      <c r="AL31" s="264"/>
      <c r="AM31" s="264"/>
      <c r="AN31" s="264"/>
      <c r="AO31" s="274"/>
      <c r="AP31" s="274"/>
    </row>
    <row r="32" spans="1:42">
      <c r="A32" s="89" t="str">
        <f>IF(ISNA(VLOOKUP(F32,Ref_Invest!$E$3:$H$31,4,FALSE)),"",VLOOKUP(F32,Ref_Invest!$E$3:$H$31,4,FALSE))</f>
        <v/>
      </c>
      <c r="B32" s="86" t="str">
        <f t="shared" si="0"/>
        <v/>
      </c>
      <c r="C32" s="243"/>
      <c r="D32" s="245"/>
      <c r="E32" s="263"/>
      <c r="F32" s="243"/>
      <c r="G32" s="244"/>
      <c r="H32" s="245"/>
      <c r="I32" s="246"/>
      <c r="J32" s="244"/>
      <c r="K32" s="245"/>
      <c r="L32" s="263"/>
      <c r="M32" s="78"/>
      <c r="N32" s="75" t="str">
        <f>IF(ISNA(VLOOKUP($F32,Ref_Invest!$E$3:$I$31,5,FALSE)),"",IF(VLOOKUP($F32,Ref_Invest!$E$3:$I$31,5,FALSE)=0,"",VLOOKUP($F32,Ref_Invest!$E$3:$I$31,5,FALSE)))</f>
        <v/>
      </c>
      <c r="O32" s="76" t="str">
        <f>IF(A32="ob",IF(M32="","",M32*VLOOKUP($F32,Ref_Invest!$E$3:$K$31,7,FALSE)),IF(A32="of",VLOOKUP($F32,Ref_Invest!$E$3:$J$31,6,FALSE),IF(A32="ot",VLOOKUP($F32,Ref_Invest!$E$3:$L$31,8,FALSE)/100*Ref_Invest!$M$32,"")))</f>
        <v/>
      </c>
      <c r="P32" s="12"/>
      <c r="Q32" s="10"/>
      <c r="R32" s="16"/>
      <c r="S32" s="13"/>
      <c r="T32" s="12"/>
      <c r="U32" s="10"/>
      <c r="V32" s="27"/>
      <c r="W32" s="12"/>
      <c r="X32" s="10"/>
      <c r="Y32" s="13"/>
      <c r="Z32" s="112" t="str">
        <f>IF(AND(R32&lt;&gt;"",C32=""),"Sélectionnez l'investissement éligible (colonne C)      ","")&amp;IF(OR(AND(R32&lt;&gt;"",P32=""),AND(V32&lt;&gt;"",T32=""),AND(Y32&lt;&gt;"",W32="")),"Indiquez la dénomination du fournisseur      ","")&amp;IF(AND(R32&gt;Ref_Invest!$E$46,V32="",Y32=""),"Deux devis comparatifs doivent être renseignés pour cette dépense",IF(AND(R32&gt;Ref_Invest!$E$46,Y32=""),"Un second devis comparatif doit être renseigné pour cette dépense",IF(AND(R32&gt;=Ref_Invest!$E$45,V32=""),"Un devis comparatif doit être renseigné pour cette dépense","")))</f>
        <v/>
      </c>
      <c r="AH32" s="89">
        <v>12</v>
      </c>
      <c r="AI32" s="264" t="str">
        <f>IF(Ref_Invest!$F$50=0,IF(ISNA(VLOOKUP(AH32,Ref_Invest!$B$3:$D$31,3,FALSE))," ",VLOOKUP(AH32,Ref_Invest!$B$3:$D$31,3,FALSE)),IF(Ref_Invest!$F$50=1,IF(ISNA(VLOOKUP(AH32,Ref_Invest!$B$34:$D$39,3,FALSE))," ",VLOOKUP(AH32,Ref_Invest!$B$34:$D$39,3,FALSE))))</f>
        <v xml:space="preserve"> </v>
      </c>
      <c r="AJ32" s="264"/>
      <c r="AK32" s="264"/>
      <c r="AL32" s="264" t="str">
        <f>IF(Ref_Invest!$F$50=1," ",IF(ISNA(VLOOKUP(AH32,Ref_Invest!$B$3:$E$31,4,FALSE))," ",VLOOKUP(AH32,Ref_Invest!$B$3:$E$31,4,FALSE)))</f>
        <v xml:space="preserve"> </v>
      </c>
      <c r="AM32" s="264"/>
      <c r="AN32" s="264"/>
      <c r="AO32" s="274" t="str">
        <f>IF(Ref_Invest!$F$50=0,IF(ISNA(VLOOKUP(AL32,Ref_Invest!$E$3:$N$31,10,FALSE))," ",VLOOKUP(AL32,Ref_Invest!$E$3:$N$31,10,FALSE)),IF(Ref_Invest!$F$50=1,IF(ISNA(VLOOKUP(AI32,Ref_Invest!$D$34:$O$39,12,FALSE))," ",VLOOKUP(AI32,Ref_Invest!$D$34:$O$39,12,FALSE)),""))</f>
        <v xml:space="preserve"> </v>
      </c>
      <c r="AP32" s="274"/>
    </row>
    <row r="33" spans="1:42">
      <c r="A33" s="89" t="str">
        <f>IF(ISNA(VLOOKUP(F33,Ref_Invest!$E$3:$H$31,4,FALSE)),"",VLOOKUP(F33,Ref_Invest!$E$3:$H$31,4,FALSE))</f>
        <v/>
      </c>
      <c r="B33" s="86" t="str">
        <f t="shared" si="0"/>
        <v/>
      </c>
      <c r="C33" s="243"/>
      <c r="D33" s="245"/>
      <c r="E33" s="263"/>
      <c r="F33" s="243"/>
      <c r="G33" s="244"/>
      <c r="H33" s="245"/>
      <c r="I33" s="246"/>
      <c r="J33" s="244"/>
      <c r="K33" s="245"/>
      <c r="L33" s="263"/>
      <c r="M33" s="78"/>
      <c r="N33" s="75" t="str">
        <f>IF(ISNA(VLOOKUP($F33,Ref_Invest!$E$3:$I$31,5,FALSE)),"",IF(VLOOKUP($F33,Ref_Invest!$E$3:$I$31,5,FALSE)=0,"",VLOOKUP($F33,Ref_Invest!$E$3:$I$31,5,FALSE)))</f>
        <v/>
      </c>
      <c r="O33" s="76" t="str">
        <f>IF(A33="ob",IF(M33="","",M33*VLOOKUP($F33,Ref_Invest!$E$3:$K$31,7,FALSE)),IF(A33="of",VLOOKUP($F33,Ref_Invest!$E$3:$J$31,6,FALSE),IF(A33="ot",VLOOKUP($F33,Ref_Invest!$E$3:$L$31,8,FALSE)/100*Ref_Invest!$M$32,"")))</f>
        <v/>
      </c>
      <c r="P33" s="12"/>
      <c r="Q33" s="10"/>
      <c r="R33" s="16"/>
      <c r="S33" s="13"/>
      <c r="T33" s="12"/>
      <c r="U33" s="10"/>
      <c r="V33" s="27"/>
      <c r="W33" s="12"/>
      <c r="X33" s="10"/>
      <c r="Y33" s="13"/>
      <c r="Z33" s="112" t="str">
        <f>IF(AND(R33&lt;&gt;"",C33=""),"Sélectionnez l'investissement éligible (colonne C)      ","")&amp;IF(OR(AND(R33&lt;&gt;"",P33=""),AND(V33&lt;&gt;"",T33=""),AND(Y33&lt;&gt;"",W33="")),"Indiquez la dénomination du fournisseur      ","")&amp;IF(AND(R33&gt;Ref_Invest!$E$46,V33="",Y33=""),"Deux devis comparatifs doivent être renseignés pour cette dépense",IF(AND(R33&gt;Ref_Invest!$E$46,Y33=""),"Un second devis comparatif doit être renseigné pour cette dépense",IF(AND(R33&gt;=Ref_Invest!$E$45,V33=""),"Un devis comparatif doit être renseigné pour cette dépense","")))</f>
        <v/>
      </c>
      <c r="AI33" s="264"/>
      <c r="AJ33" s="264"/>
      <c r="AK33" s="264"/>
      <c r="AL33" s="264"/>
      <c r="AM33" s="264"/>
      <c r="AN33" s="264"/>
      <c r="AO33" s="274"/>
      <c r="AP33" s="274"/>
    </row>
    <row r="34" spans="1:42">
      <c r="A34" s="89" t="str">
        <f>IF(ISNA(VLOOKUP(F34,Ref_Invest!$E$3:$H$31,4,FALSE)),"",VLOOKUP(F34,Ref_Invest!$E$3:$H$31,4,FALSE))</f>
        <v/>
      </c>
      <c r="B34" s="86" t="str">
        <f t="shared" si="0"/>
        <v/>
      </c>
      <c r="C34" s="243"/>
      <c r="D34" s="245"/>
      <c r="E34" s="263"/>
      <c r="F34" s="243"/>
      <c r="G34" s="244"/>
      <c r="H34" s="245"/>
      <c r="I34" s="246"/>
      <c r="J34" s="244"/>
      <c r="K34" s="245"/>
      <c r="L34" s="263"/>
      <c r="M34" s="78"/>
      <c r="N34" s="75" t="str">
        <f>IF(ISNA(VLOOKUP($F34,Ref_Invest!$E$3:$I$31,5,FALSE)),"",IF(VLOOKUP($F34,Ref_Invest!$E$3:$I$31,5,FALSE)=0,"",VLOOKUP($F34,Ref_Invest!$E$3:$I$31,5,FALSE)))</f>
        <v/>
      </c>
      <c r="O34" s="76" t="str">
        <f>IF(A34="ob",IF(M34="","",M34*VLOOKUP($F34,Ref_Invest!$E$3:$K$31,7,FALSE)),IF(A34="of",VLOOKUP($F34,Ref_Invest!$E$3:$J$31,6,FALSE),IF(A34="ot",VLOOKUP($F34,Ref_Invest!$E$3:$L$31,8,FALSE)/100*Ref_Invest!$M$32,"")))</f>
        <v/>
      </c>
      <c r="P34" s="12"/>
      <c r="Q34" s="10"/>
      <c r="R34" s="16"/>
      <c r="S34" s="13"/>
      <c r="T34" s="12"/>
      <c r="U34" s="10"/>
      <c r="V34" s="27"/>
      <c r="W34" s="12"/>
      <c r="X34" s="10"/>
      <c r="Y34" s="13"/>
      <c r="Z34" s="112" t="str">
        <f>IF(AND(R34&lt;&gt;"",C34=""),"Sélectionnez l'investissement éligible (colonne C)      ","")&amp;IF(OR(AND(R34&lt;&gt;"",P34=""),AND(V34&lt;&gt;"",T34=""),AND(Y34&lt;&gt;"",W34="")),"Indiquez la dénomination du fournisseur      ","")&amp;IF(AND(R34&gt;Ref_Invest!$E$46,V34="",Y34=""),"Deux devis comparatifs doivent être renseignés pour cette dépense",IF(AND(R34&gt;Ref_Invest!$E$46,Y34=""),"Un second devis comparatif doit être renseigné pour cette dépense",IF(AND(R34&gt;=Ref_Invest!$E$45,V34=""),"Un devis comparatif doit être renseigné pour cette dépense","")))</f>
        <v/>
      </c>
      <c r="AH34" s="89">
        <v>13</v>
      </c>
      <c r="AI34" s="264" t="str">
        <f>IF(Ref_Invest!$F$50=0,IF(ISNA(VLOOKUP(AH34,Ref_Invest!$B$3:$D$31,3,FALSE))," ",VLOOKUP(AH34,Ref_Invest!$B$3:$D$31,3,FALSE)),IF(Ref_Invest!$F$50=1,IF(ISNA(VLOOKUP(AH34,Ref_Invest!$B$34:$D$39,3,FALSE))," ",VLOOKUP(AH34,Ref_Invest!$B$34:$D$39,3,FALSE))))</f>
        <v xml:space="preserve"> </v>
      </c>
      <c r="AJ34" s="264"/>
      <c r="AK34" s="264"/>
      <c r="AL34" s="264" t="str">
        <f>IF(Ref_Invest!$F$50=1," ",IF(ISNA(VLOOKUP(AH34,Ref_Invest!$B$3:$E$31,4,FALSE))," ",VLOOKUP(AH34,Ref_Invest!$B$3:$E$31,4,FALSE)))</f>
        <v xml:space="preserve"> </v>
      </c>
      <c r="AM34" s="264"/>
      <c r="AN34" s="264"/>
      <c r="AO34" s="274" t="str">
        <f>IF(Ref_Invest!$F$50=0,IF(ISNA(VLOOKUP(AL34,Ref_Invest!$E$3:$N$31,10,FALSE))," ",VLOOKUP(AL34,Ref_Invest!$E$3:$N$31,10,FALSE)),IF(Ref_Invest!$F$50=1,IF(ISNA(VLOOKUP(AI34,Ref_Invest!$D$34:$O$39,12,FALSE))," ",VLOOKUP(AI34,Ref_Invest!$D$34:$O$39,12,FALSE)),""))</f>
        <v xml:space="preserve"> </v>
      </c>
      <c r="AP34" s="274"/>
    </row>
    <row r="35" spans="1:42">
      <c r="A35" s="89" t="str">
        <f>IF(ISNA(VLOOKUP(F35,Ref_Invest!$E$3:$H$31,4,FALSE)),"",VLOOKUP(F35,Ref_Invest!$E$3:$H$31,4,FALSE))</f>
        <v/>
      </c>
      <c r="B35" s="86" t="str">
        <f t="shared" si="0"/>
        <v/>
      </c>
      <c r="C35" s="243"/>
      <c r="D35" s="245"/>
      <c r="E35" s="263"/>
      <c r="F35" s="243"/>
      <c r="G35" s="244"/>
      <c r="H35" s="245"/>
      <c r="I35" s="246"/>
      <c r="J35" s="244"/>
      <c r="K35" s="245"/>
      <c r="L35" s="263"/>
      <c r="M35" s="78"/>
      <c r="N35" s="75" t="str">
        <f>IF(ISNA(VLOOKUP($F35,Ref_Invest!$E$3:$I$31,5,FALSE)),"",IF(VLOOKUP($F35,Ref_Invest!$E$3:$I$31,5,FALSE)=0,"",VLOOKUP($F35,Ref_Invest!$E$3:$I$31,5,FALSE)))</f>
        <v/>
      </c>
      <c r="O35" s="76" t="str">
        <f>IF(A35="ob",IF(M35="","",M35*VLOOKUP($F35,Ref_Invest!$E$3:$K$31,7,FALSE)),IF(A35="of",VLOOKUP($F35,Ref_Invest!$E$3:$J$31,6,FALSE),IF(A35="ot",VLOOKUP($F35,Ref_Invest!$E$3:$L$31,8,FALSE)/100*Ref_Invest!$M$32,"")))</f>
        <v/>
      </c>
      <c r="P35" s="12"/>
      <c r="Q35" s="10"/>
      <c r="R35" s="16"/>
      <c r="S35" s="13"/>
      <c r="T35" s="12"/>
      <c r="U35" s="10"/>
      <c r="V35" s="27"/>
      <c r="W35" s="12"/>
      <c r="X35" s="10"/>
      <c r="Y35" s="13"/>
      <c r="Z35" s="112" t="str">
        <f>IF(AND(R35&lt;&gt;"",C35=""),"Sélectionnez l'investissement éligible (colonne C)      ","")&amp;IF(OR(AND(R35&lt;&gt;"",P35=""),AND(V35&lt;&gt;"",T35=""),AND(Y35&lt;&gt;"",W35="")),"Indiquez la dénomination du fournisseur      ","")&amp;IF(AND(R35&gt;Ref_Invest!$E$46,V35="",Y35=""),"Deux devis comparatifs doivent être renseignés pour cette dépense",IF(AND(R35&gt;Ref_Invest!$E$46,Y35=""),"Un second devis comparatif doit être renseigné pour cette dépense",IF(AND(R35&gt;=Ref_Invest!$E$45,V35=""),"Un devis comparatif doit être renseigné pour cette dépense","")))</f>
        <v/>
      </c>
      <c r="AI35" s="264"/>
      <c r="AJ35" s="264"/>
      <c r="AK35" s="264"/>
      <c r="AL35" s="264"/>
      <c r="AM35" s="264"/>
      <c r="AN35" s="264"/>
      <c r="AO35" s="274"/>
      <c r="AP35" s="274"/>
    </row>
    <row r="36" spans="1:42">
      <c r="A36" s="89" t="str">
        <f>IF(ISNA(VLOOKUP(F36,Ref_Invest!$E$3:$H$31,4,FALSE)),"",VLOOKUP(F36,Ref_Invest!$E$3:$H$31,4,FALSE))</f>
        <v/>
      </c>
      <c r="B36" s="86" t="str">
        <f t="shared" si="0"/>
        <v/>
      </c>
      <c r="C36" s="243"/>
      <c r="D36" s="245"/>
      <c r="E36" s="263"/>
      <c r="F36" s="243"/>
      <c r="G36" s="244"/>
      <c r="H36" s="245"/>
      <c r="I36" s="246"/>
      <c r="J36" s="244"/>
      <c r="K36" s="245"/>
      <c r="L36" s="263"/>
      <c r="M36" s="78"/>
      <c r="N36" s="75" t="str">
        <f>IF(ISNA(VLOOKUP($F36,Ref_Invest!$E$3:$I$31,5,FALSE)),"",IF(VLOOKUP($F36,Ref_Invest!$E$3:$I$31,5,FALSE)=0,"",VLOOKUP($F36,Ref_Invest!$E$3:$I$31,5,FALSE)))</f>
        <v/>
      </c>
      <c r="O36" s="76" t="str">
        <f>IF(A36="ob",IF(M36="","",M36*VLOOKUP($F36,Ref_Invest!$E$3:$K$31,7,FALSE)),IF(A36="of",VLOOKUP($F36,Ref_Invest!$E$3:$J$31,6,FALSE),IF(A36="ot",VLOOKUP($F36,Ref_Invest!$E$3:$L$31,8,FALSE)/100*Ref_Invest!$M$32,"")))</f>
        <v/>
      </c>
      <c r="P36" s="12"/>
      <c r="Q36" s="10"/>
      <c r="R36" s="16"/>
      <c r="S36" s="13"/>
      <c r="T36" s="12"/>
      <c r="U36" s="10"/>
      <c r="V36" s="27"/>
      <c r="W36" s="12"/>
      <c r="X36" s="10"/>
      <c r="Y36" s="13"/>
      <c r="Z36" s="112" t="str">
        <f>IF(AND(R36&lt;&gt;"",C36=""),"Sélectionnez l'investissement éligible (colonne C)      ","")&amp;IF(OR(AND(R36&lt;&gt;"",P36=""),AND(V36&lt;&gt;"",T36=""),AND(Y36&lt;&gt;"",W36="")),"Indiquez la dénomination du fournisseur      ","")&amp;IF(AND(R36&gt;Ref_Invest!$E$46,V36="",Y36=""),"Deux devis comparatifs doivent être renseignés pour cette dépense",IF(AND(R36&gt;Ref_Invest!$E$46,Y36=""),"Un second devis comparatif doit être renseigné pour cette dépense",IF(AND(R36&gt;=Ref_Invest!$E$45,V36=""),"Un devis comparatif doit être renseigné pour cette dépense","")))</f>
        <v/>
      </c>
      <c r="AH36" s="89">
        <v>14</v>
      </c>
      <c r="AI36" s="264" t="str">
        <f>IF(Ref_Invest!$F$50=0,IF(ISNA(VLOOKUP(AH36,Ref_Invest!$B$3:$D$31,3,FALSE))," ",VLOOKUP(AH36,Ref_Invest!$B$3:$D$31,3,FALSE)),IF(Ref_Invest!$F$50=1,IF(ISNA(VLOOKUP(AH36,Ref_Invest!$B$34:$D$39,3,FALSE))," ",VLOOKUP(AH36,Ref_Invest!$B$34:$D$39,3,FALSE))))</f>
        <v xml:space="preserve"> </v>
      </c>
      <c r="AJ36" s="264"/>
      <c r="AK36" s="264"/>
      <c r="AL36" s="264" t="str">
        <f>IF(Ref_Invest!$F$50=1," ",IF(ISNA(VLOOKUP(AH36,Ref_Invest!$B$3:$E$31,4,FALSE))," ",VLOOKUP(AH36,Ref_Invest!$B$3:$E$31,4,FALSE)))</f>
        <v xml:space="preserve"> </v>
      </c>
      <c r="AM36" s="264"/>
      <c r="AN36" s="264"/>
      <c r="AO36" s="274" t="str">
        <f>IF(Ref_Invest!$F$50=0,IF(ISNA(VLOOKUP(AL36,Ref_Invest!$E$3:$N$31,10,FALSE))," ",VLOOKUP(AL36,Ref_Invest!$E$3:$N$31,10,FALSE)),IF(Ref_Invest!$F$50=1,IF(ISNA(VLOOKUP(AI36,Ref_Invest!$D$34:$O$39,12,FALSE))," ",VLOOKUP(AI36,Ref_Invest!$D$34:$O$39,12,FALSE)),""))</f>
        <v xml:space="preserve"> </v>
      </c>
      <c r="AP36" s="274"/>
    </row>
    <row r="37" spans="1:42">
      <c r="A37" s="89" t="str">
        <f>IF(ISNA(VLOOKUP(F37,Ref_Invest!$E$3:$H$31,4,FALSE)),"",VLOOKUP(F37,Ref_Invest!$E$3:$H$31,4,FALSE))</f>
        <v/>
      </c>
      <c r="B37" s="86" t="str">
        <f t="shared" si="0"/>
        <v/>
      </c>
      <c r="C37" s="243"/>
      <c r="D37" s="245"/>
      <c r="E37" s="263"/>
      <c r="F37" s="243"/>
      <c r="G37" s="244"/>
      <c r="H37" s="245"/>
      <c r="I37" s="246"/>
      <c r="J37" s="244"/>
      <c r="K37" s="245"/>
      <c r="L37" s="263"/>
      <c r="M37" s="78"/>
      <c r="N37" s="75" t="str">
        <f>IF(ISNA(VLOOKUP($F37,Ref_Invest!$E$3:$I$31,5,FALSE)),"",IF(VLOOKUP($F37,Ref_Invest!$E$3:$I$31,5,FALSE)=0,"",VLOOKUP($F37,Ref_Invest!$E$3:$I$31,5,FALSE)))</f>
        <v/>
      </c>
      <c r="O37" s="76" t="str">
        <f>IF(A37="ob",IF(M37="","",M37*VLOOKUP($F37,Ref_Invest!$E$3:$K$31,7,FALSE)),IF(A37="of",VLOOKUP($F37,Ref_Invest!$E$3:$J$31,6,FALSE),IF(A37="ot",VLOOKUP($F37,Ref_Invest!$E$3:$L$31,8,FALSE)/100*Ref_Invest!$M$32,"")))</f>
        <v/>
      </c>
      <c r="P37" s="12"/>
      <c r="Q37" s="10"/>
      <c r="R37" s="16"/>
      <c r="S37" s="13"/>
      <c r="T37" s="12"/>
      <c r="U37" s="10"/>
      <c r="V37" s="27"/>
      <c r="W37" s="12"/>
      <c r="X37" s="10"/>
      <c r="Y37" s="13"/>
      <c r="Z37" s="112" t="str">
        <f>IF(AND(R37&lt;&gt;"",C37=""),"Sélectionnez l'investissement éligible (colonne C)      ","")&amp;IF(OR(AND(R37&lt;&gt;"",P37=""),AND(V37&lt;&gt;"",T37=""),AND(Y37&lt;&gt;"",W37="")),"Indiquez la dénomination du fournisseur      ","")&amp;IF(AND(R37&gt;Ref_Invest!$E$46,V37="",Y37=""),"Deux devis comparatifs doivent être renseignés pour cette dépense",IF(AND(R37&gt;Ref_Invest!$E$46,Y37=""),"Un second devis comparatif doit être renseigné pour cette dépense",IF(AND(R37&gt;=Ref_Invest!$E$45,V37=""),"Un devis comparatif doit être renseigné pour cette dépense","")))</f>
        <v/>
      </c>
      <c r="AI37" s="264"/>
      <c r="AJ37" s="264"/>
      <c r="AK37" s="264"/>
      <c r="AL37" s="264"/>
      <c r="AM37" s="264"/>
      <c r="AN37" s="264"/>
      <c r="AO37" s="274"/>
      <c r="AP37" s="274"/>
    </row>
    <row r="38" spans="1:42">
      <c r="A38" s="89" t="str">
        <f>IF(ISNA(VLOOKUP(F38,Ref_Invest!$E$3:$H$31,4,FALSE)),"",VLOOKUP(F38,Ref_Invest!$E$3:$H$31,4,FALSE))</f>
        <v/>
      </c>
      <c r="B38" s="86" t="str">
        <f t="shared" si="0"/>
        <v/>
      </c>
      <c r="C38" s="243"/>
      <c r="D38" s="245"/>
      <c r="E38" s="263"/>
      <c r="F38" s="243"/>
      <c r="G38" s="244"/>
      <c r="H38" s="245"/>
      <c r="I38" s="246"/>
      <c r="J38" s="244"/>
      <c r="K38" s="245"/>
      <c r="L38" s="263"/>
      <c r="M38" s="78"/>
      <c r="N38" s="75" t="str">
        <f>IF(ISNA(VLOOKUP($F38,Ref_Invest!$E$3:$I$31,5,FALSE)),"",IF(VLOOKUP($F38,Ref_Invest!$E$3:$I$31,5,FALSE)=0,"",VLOOKUP($F38,Ref_Invest!$E$3:$I$31,5,FALSE)))</f>
        <v/>
      </c>
      <c r="O38" s="76" t="str">
        <f>IF(A38="ob",IF(M38="","",M38*VLOOKUP($F38,Ref_Invest!$E$3:$K$31,7,FALSE)),IF(A38="of",VLOOKUP($F38,Ref_Invest!$E$3:$J$31,6,FALSE),IF(A38="ot",VLOOKUP($F38,Ref_Invest!$E$3:$L$31,8,FALSE)/100*Ref_Invest!$M$32,"")))</f>
        <v/>
      </c>
      <c r="P38" s="12"/>
      <c r="Q38" s="10"/>
      <c r="R38" s="16"/>
      <c r="S38" s="13"/>
      <c r="T38" s="12"/>
      <c r="U38" s="10"/>
      <c r="V38" s="27"/>
      <c r="W38" s="12"/>
      <c r="X38" s="10"/>
      <c r="Y38" s="13"/>
      <c r="Z38" s="112" t="str">
        <f>IF(AND(R38&lt;&gt;"",C38=""),"Sélectionnez l'investissement éligible (colonne C)      ","")&amp;IF(OR(AND(R38&lt;&gt;"",P38=""),AND(V38&lt;&gt;"",T38=""),AND(Y38&lt;&gt;"",W38="")),"Indiquez la dénomination du fournisseur      ","")&amp;IF(AND(R38&gt;Ref_Invest!$E$46,V38="",Y38=""),"Deux devis comparatifs doivent être renseignés pour cette dépense",IF(AND(R38&gt;Ref_Invest!$E$46,Y38=""),"Un second devis comparatif doit être renseigné pour cette dépense",IF(AND(R38&gt;=Ref_Invest!$E$45,V38=""),"Un devis comparatif doit être renseigné pour cette dépense","")))</f>
        <v/>
      </c>
      <c r="AH38" s="89">
        <v>15</v>
      </c>
      <c r="AI38" s="264" t="str">
        <f>IF(Ref_Invest!$F$50=0,IF(ISNA(VLOOKUP(AH38,Ref_Invest!$B$3:$D$31,3,FALSE))," ",VLOOKUP(AH38,Ref_Invest!$B$3:$D$31,3,FALSE)),IF(Ref_Invest!$F$50=1,IF(ISNA(VLOOKUP(AH38,Ref_Invest!$B$34:$D$39,3,FALSE))," ",VLOOKUP(AH38,Ref_Invest!$B$34:$D$39,3,FALSE))))</f>
        <v xml:space="preserve"> </v>
      </c>
      <c r="AJ38" s="264"/>
      <c r="AK38" s="264"/>
      <c r="AL38" s="264" t="str">
        <f>IF(Ref_Invest!$F$50=1," ",IF(ISNA(VLOOKUP(AH38,Ref_Invest!$B$3:$E$31,4,FALSE))," ",VLOOKUP(AH38,Ref_Invest!$B$3:$E$31,4,FALSE)))</f>
        <v xml:space="preserve"> </v>
      </c>
      <c r="AM38" s="264"/>
      <c r="AN38" s="264"/>
      <c r="AO38" s="274" t="str">
        <f>IF(Ref_Invest!$F$50=0,IF(ISNA(VLOOKUP(AL38,Ref_Invest!$E$3:$N$31,10,FALSE))," ",VLOOKUP(AL38,Ref_Invest!$E$3:$N$31,10,FALSE)),IF(Ref_Invest!$F$50=1,IF(ISNA(VLOOKUP(AI38,Ref_Invest!$D$34:$O$39,12,FALSE))," ",VLOOKUP(AI38,Ref_Invest!$D$34:$O$39,12,FALSE)),""))</f>
        <v xml:space="preserve"> </v>
      </c>
      <c r="AP38" s="274"/>
    </row>
    <row r="39" spans="1:42">
      <c r="A39" s="89" t="str">
        <f>IF(ISNA(VLOOKUP(F39,Ref_Invest!$E$3:$H$31,4,FALSE)),"",VLOOKUP(F39,Ref_Invest!$E$3:$H$31,4,FALSE))</f>
        <v/>
      </c>
      <c r="B39" s="86" t="str">
        <f t="shared" si="0"/>
        <v/>
      </c>
      <c r="C39" s="243"/>
      <c r="D39" s="245"/>
      <c r="E39" s="263"/>
      <c r="F39" s="243"/>
      <c r="G39" s="244"/>
      <c r="H39" s="245"/>
      <c r="I39" s="246"/>
      <c r="J39" s="244"/>
      <c r="K39" s="245"/>
      <c r="L39" s="263"/>
      <c r="M39" s="78"/>
      <c r="N39" s="75" t="str">
        <f>IF(ISNA(VLOOKUP($F39,Ref_Invest!$E$3:$I$31,5,FALSE)),"",IF(VLOOKUP($F39,Ref_Invest!$E$3:$I$31,5,FALSE)=0,"",VLOOKUP($F39,Ref_Invest!$E$3:$I$31,5,FALSE)))</f>
        <v/>
      </c>
      <c r="O39" s="76" t="str">
        <f>IF(A39="ob",IF(M39="","",M39*VLOOKUP($F39,Ref_Invest!$E$3:$K$31,7,FALSE)),IF(A39="of",VLOOKUP($F39,Ref_Invest!$E$3:$J$31,6,FALSE),IF(A39="ot",VLOOKUP($F39,Ref_Invest!$E$3:$L$31,8,FALSE)/100*Ref_Invest!$M$32,"")))</f>
        <v/>
      </c>
      <c r="P39" s="12"/>
      <c r="Q39" s="10"/>
      <c r="R39" s="16"/>
      <c r="S39" s="13"/>
      <c r="T39" s="12"/>
      <c r="U39" s="10"/>
      <c r="V39" s="27"/>
      <c r="W39" s="12"/>
      <c r="X39" s="10"/>
      <c r="Y39" s="13"/>
      <c r="Z39" s="112" t="str">
        <f>IF(AND(R39&lt;&gt;"",C39=""),"Sélectionnez l'investissement éligible (colonne C)      ","")&amp;IF(OR(AND(R39&lt;&gt;"",P39=""),AND(V39&lt;&gt;"",T39=""),AND(Y39&lt;&gt;"",W39="")),"Indiquez la dénomination du fournisseur      ","")&amp;IF(AND(R39&gt;Ref_Invest!$E$46,V39="",Y39=""),"Deux devis comparatifs doivent être renseignés pour cette dépense",IF(AND(R39&gt;Ref_Invest!$E$46,Y39=""),"Un second devis comparatif doit être renseigné pour cette dépense",IF(AND(R39&gt;=Ref_Invest!$E$45,V39=""),"Un devis comparatif doit être renseigné pour cette dépense","")))</f>
        <v/>
      </c>
      <c r="AI39" s="264"/>
      <c r="AJ39" s="264"/>
      <c r="AK39" s="264"/>
      <c r="AL39" s="264"/>
      <c r="AM39" s="264"/>
      <c r="AN39" s="264"/>
      <c r="AO39" s="274"/>
      <c r="AP39" s="274"/>
    </row>
    <row r="40" spans="1:42">
      <c r="A40" s="89" t="str">
        <f>IF(ISNA(VLOOKUP(F40,Ref_Invest!$E$3:$H$31,4,FALSE)),"",VLOOKUP(F40,Ref_Invest!$E$3:$H$31,4,FALSE))</f>
        <v/>
      </c>
      <c r="B40" s="86" t="str">
        <f t="shared" si="0"/>
        <v/>
      </c>
      <c r="C40" s="243"/>
      <c r="D40" s="245"/>
      <c r="E40" s="263"/>
      <c r="F40" s="243"/>
      <c r="G40" s="244"/>
      <c r="H40" s="245"/>
      <c r="I40" s="246"/>
      <c r="J40" s="244"/>
      <c r="K40" s="245"/>
      <c r="L40" s="263"/>
      <c r="M40" s="78"/>
      <c r="N40" s="75" t="str">
        <f>IF(ISNA(VLOOKUP($F40,Ref_Invest!$E$3:$I$31,5,FALSE)),"",IF(VLOOKUP($F40,Ref_Invest!$E$3:$I$31,5,FALSE)=0,"",VLOOKUP($F40,Ref_Invest!$E$3:$I$31,5,FALSE)))</f>
        <v/>
      </c>
      <c r="O40" s="76" t="str">
        <f>IF(A40="ob",IF(M40="","",M40*VLOOKUP($F40,Ref_Invest!$E$3:$K$31,7,FALSE)),IF(A40="of",VLOOKUP($F40,Ref_Invest!$E$3:$J$31,6,FALSE),IF(A40="ot",VLOOKUP($F40,Ref_Invest!$E$3:$L$31,8,FALSE)/100*Ref_Invest!$M$32,"")))</f>
        <v/>
      </c>
      <c r="P40" s="12"/>
      <c r="Q40" s="10"/>
      <c r="R40" s="16"/>
      <c r="S40" s="13"/>
      <c r="T40" s="12"/>
      <c r="U40" s="10"/>
      <c r="V40" s="27"/>
      <c r="W40" s="12"/>
      <c r="X40" s="10"/>
      <c r="Y40" s="13"/>
      <c r="Z40" s="112" t="str">
        <f>IF(AND(R40&lt;&gt;"",C40=""),"Sélectionnez l'investissement éligible (colonne C)      ","")&amp;IF(OR(AND(R40&lt;&gt;"",P40=""),AND(V40&lt;&gt;"",T40=""),AND(Y40&lt;&gt;"",W40="")),"Indiquez la dénomination du fournisseur      ","")&amp;IF(AND(R40&gt;Ref_Invest!$E$46,V40="",Y40=""),"Deux devis comparatifs doivent être renseignés pour cette dépense",IF(AND(R40&gt;Ref_Invest!$E$46,Y40=""),"Un second devis comparatif doit être renseigné pour cette dépense",IF(AND(R40&gt;=Ref_Invest!$E$45,V40=""),"Un devis comparatif doit être renseigné pour cette dépense","")))</f>
        <v/>
      </c>
      <c r="AH40" s="89">
        <v>16</v>
      </c>
      <c r="AI40" s="264" t="str">
        <f>IF(Ref_Invest!$F$50=0,IF(ISNA(VLOOKUP(AH40,Ref_Invest!$B$3:$D$31,3,FALSE))," ",VLOOKUP(AH40,Ref_Invest!$B$3:$D$31,3,FALSE)),IF(Ref_Invest!$F$50=1,IF(ISNA(VLOOKUP(AH40,Ref_Invest!$B$34:$D$39,3,FALSE))," ",VLOOKUP(AH40,Ref_Invest!$B$34:$D$39,3,FALSE))))</f>
        <v xml:space="preserve"> </v>
      </c>
      <c r="AJ40" s="264"/>
      <c r="AK40" s="264"/>
      <c r="AL40" s="264" t="str">
        <f>IF(Ref_Invest!$F$50=1," ",IF(ISNA(VLOOKUP(AH40,Ref_Invest!$B$3:$E$31,4,FALSE))," ",VLOOKUP(AH40,Ref_Invest!$B$3:$E$31,4,FALSE)))</f>
        <v xml:space="preserve"> </v>
      </c>
      <c r="AM40" s="264"/>
      <c r="AN40" s="264"/>
      <c r="AO40" s="274" t="str">
        <f>IF(Ref_Invest!$F$50=0,IF(ISNA(VLOOKUP(AL40,Ref_Invest!$E$3:$N$31,10,FALSE))," ",VLOOKUP(AL40,Ref_Invest!$E$3:$N$31,10,FALSE)),IF(Ref_Invest!$F$50=1,IF(ISNA(VLOOKUP(AI40,Ref_Invest!$D$34:$O$39,12,FALSE))," ",VLOOKUP(AI40,Ref_Invest!$D$34:$O$39,12,FALSE)),""))</f>
        <v xml:space="preserve"> </v>
      </c>
      <c r="AP40" s="274"/>
    </row>
    <row r="41" spans="1:42">
      <c r="A41" s="89" t="str">
        <f>IF(ISNA(VLOOKUP(F41,Ref_Invest!$E$3:$H$31,4,FALSE)),"",VLOOKUP(F41,Ref_Invest!$E$3:$H$31,4,FALSE))</f>
        <v/>
      </c>
      <c r="B41" s="86" t="str">
        <f t="shared" si="0"/>
        <v/>
      </c>
      <c r="C41" s="243"/>
      <c r="D41" s="245"/>
      <c r="E41" s="263"/>
      <c r="F41" s="243"/>
      <c r="G41" s="244"/>
      <c r="H41" s="245"/>
      <c r="I41" s="246"/>
      <c r="J41" s="244"/>
      <c r="K41" s="245"/>
      <c r="L41" s="263"/>
      <c r="M41" s="78"/>
      <c r="N41" s="75" t="str">
        <f>IF(ISNA(VLOOKUP($F41,Ref_Invest!$E$3:$I$31,5,FALSE)),"",IF(VLOOKUP($F41,Ref_Invest!$E$3:$I$31,5,FALSE)=0,"",VLOOKUP($F41,Ref_Invest!$E$3:$I$31,5,FALSE)))</f>
        <v/>
      </c>
      <c r="O41" s="76" t="str">
        <f>IF(A41="ob",IF(M41="","",M41*VLOOKUP($F41,Ref_Invest!$E$3:$K$31,7,FALSE)),IF(A41="of",VLOOKUP($F41,Ref_Invest!$E$3:$J$31,6,FALSE),IF(A41="ot",VLOOKUP($F41,Ref_Invest!$E$3:$L$31,8,FALSE)/100*Ref_Invest!$M$32,"")))</f>
        <v/>
      </c>
      <c r="P41" s="12"/>
      <c r="Q41" s="10"/>
      <c r="R41" s="16"/>
      <c r="S41" s="13"/>
      <c r="T41" s="12"/>
      <c r="U41" s="10"/>
      <c r="V41" s="27"/>
      <c r="W41" s="12"/>
      <c r="X41" s="10"/>
      <c r="Y41" s="13"/>
      <c r="Z41" s="112" t="str">
        <f>IF(AND(R41&lt;&gt;"",C41=""),"Sélectionnez l'investissement éligible (colonne C)      ","")&amp;IF(OR(AND(R41&lt;&gt;"",P41=""),AND(V41&lt;&gt;"",T41=""),AND(Y41&lt;&gt;"",W41="")),"Indiquez la dénomination du fournisseur      ","")&amp;IF(AND(R41&gt;Ref_Invest!$E$46,V41="",Y41=""),"Deux devis comparatifs doivent être renseignés pour cette dépense",IF(AND(R41&gt;Ref_Invest!$E$46,Y41=""),"Un second devis comparatif doit être renseigné pour cette dépense",IF(AND(R41&gt;=Ref_Invest!$E$45,V41=""),"Un devis comparatif doit être renseigné pour cette dépense","")))</f>
        <v/>
      </c>
      <c r="AI41" s="264"/>
      <c r="AJ41" s="264"/>
      <c r="AK41" s="264"/>
      <c r="AL41" s="264"/>
      <c r="AM41" s="264"/>
      <c r="AN41" s="264"/>
      <c r="AO41" s="274"/>
      <c r="AP41" s="274"/>
    </row>
    <row r="42" spans="1:42">
      <c r="A42" s="89" t="str">
        <f>IF(ISNA(VLOOKUP(F42,Ref_Invest!$E$3:$H$31,4,FALSE)),"",VLOOKUP(F42,Ref_Invest!$E$3:$H$31,4,FALSE))</f>
        <v/>
      </c>
      <c r="B42" s="86" t="str">
        <f t="shared" si="0"/>
        <v/>
      </c>
      <c r="C42" s="243"/>
      <c r="D42" s="245"/>
      <c r="E42" s="263"/>
      <c r="F42" s="243"/>
      <c r="G42" s="244"/>
      <c r="H42" s="245"/>
      <c r="I42" s="246"/>
      <c r="J42" s="244"/>
      <c r="K42" s="245"/>
      <c r="L42" s="263"/>
      <c r="M42" s="78"/>
      <c r="N42" s="75" t="str">
        <f>IF(ISNA(VLOOKUP($F42,Ref_Invest!$E$3:$I$31,5,FALSE)),"",IF(VLOOKUP($F42,Ref_Invest!$E$3:$I$31,5,FALSE)=0,"",VLOOKUP($F42,Ref_Invest!$E$3:$I$31,5,FALSE)))</f>
        <v/>
      </c>
      <c r="O42" s="76" t="str">
        <f>IF(A42="ob",IF(M42="","",M42*VLOOKUP($F42,Ref_Invest!$E$3:$K$31,7,FALSE)),IF(A42="of",VLOOKUP($F42,Ref_Invest!$E$3:$J$31,6,FALSE),IF(A42="ot",VLOOKUP($F42,Ref_Invest!$E$3:$L$31,8,FALSE)/100*Ref_Invest!$M$32,"")))</f>
        <v/>
      </c>
      <c r="P42" s="12"/>
      <c r="Q42" s="10"/>
      <c r="R42" s="16"/>
      <c r="S42" s="13"/>
      <c r="T42" s="12"/>
      <c r="U42" s="10"/>
      <c r="V42" s="27"/>
      <c r="W42" s="12"/>
      <c r="X42" s="10"/>
      <c r="Y42" s="13"/>
      <c r="Z42" s="112" t="str">
        <f>IF(AND(R42&lt;&gt;"",C42=""),"Sélectionnez l'investissement éligible (colonne C)      ","")&amp;IF(OR(AND(R42&lt;&gt;"",P42=""),AND(V42&lt;&gt;"",T42=""),AND(Y42&lt;&gt;"",W42="")),"Indiquez la dénomination du fournisseur      ","")&amp;IF(AND(R42&gt;Ref_Invest!$E$46,V42="",Y42=""),"Deux devis comparatifs doivent être renseignés pour cette dépense",IF(AND(R42&gt;Ref_Invest!$E$46,Y42=""),"Un second devis comparatif doit être renseigné pour cette dépense",IF(AND(R42&gt;=Ref_Invest!$E$45,V42=""),"Un devis comparatif doit être renseigné pour cette dépense","")))</f>
        <v/>
      </c>
      <c r="AH42" s="89">
        <v>17</v>
      </c>
      <c r="AI42" s="264" t="str">
        <f>IF(Ref_Invest!$F$50=0,IF(ISNA(VLOOKUP(AH42,Ref_Invest!$B$3:$D$31,3,FALSE))," ",VLOOKUP(AH42,Ref_Invest!$B$3:$D$31,3,FALSE)),IF(Ref_Invest!$F$50=1,IF(ISNA(VLOOKUP(AH42,Ref_Invest!$B$34:$D$39,3,FALSE))," ",VLOOKUP(AH42,Ref_Invest!$B$34:$D$39,3,FALSE))))</f>
        <v xml:space="preserve"> </v>
      </c>
      <c r="AJ42" s="264"/>
      <c r="AK42" s="264"/>
      <c r="AL42" s="264" t="str">
        <f>IF(Ref_Invest!$F$50=1," ",IF(ISNA(VLOOKUP(AH42,Ref_Invest!$B$3:$E$31,4,FALSE))," ",VLOOKUP(AH42,Ref_Invest!$B$3:$E$31,4,FALSE)))</f>
        <v xml:space="preserve"> </v>
      </c>
      <c r="AM42" s="264"/>
      <c r="AN42" s="264"/>
      <c r="AO42" s="274" t="str">
        <f>IF(Ref_Invest!$F$50=0,IF(ISNA(VLOOKUP(AL42,Ref_Invest!$E$3:$N$31,10,FALSE))," ",VLOOKUP(AL42,Ref_Invest!$E$3:$N$31,10,FALSE)),IF(Ref_Invest!$F$50=1,IF(ISNA(VLOOKUP(AI42,Ref_Invest!$D$34:$O$39,12,FALSE))," ",VLOOKUP(AI42,Ref_Invest!$D$34:$O$39,12,FALSE)),""))</f>
        <v xml:space="preserve"> </v>
      </c>
      <c r="AP42" s="274"/>
    </row>
    <row r="43" spans="1:42">
      <c r="A43" s="89" t="str">
        <f>IF(ISNA(VLOOKUP(F43,Ref_Invest!$E$3:$H$31,4,FALSE)),"",VLOOKUP(F43,Ref_Invest!$E$3:$H$31,4,FALSE))</f>
        <v/>
      </c>
      <c r="B43" s="86" t="str">
        <f t="shared" si="0"/>
        <v/>
      </c>
      <c r="C43" s="243"/>
      <c r="D43" s="245"/>
      <c r="E43" s="263"/>
      <c r="F43" s="243"/>
      <c r="G43" s="244"/>
      <c r="H43" s="245"/>
      <c r="I43" s="246"/>
      <c r="J43" s="244"/>
      <c r="K43" s="245"/>
      <c r="L43" s="263"/>
      <c r="M43" s="78"/>
      <c r="N43" s="75" t="str">
        <f>IF(ISNA(VLOOKUP($F43,Ref_Invest!$E$3:$I$31,5,FALSE)),"",IF(VLOOKUP($F43,Ref_Invest!$E$3:$I$31,5,FALSE)=0,"",VLOOKUP($F43,Ref_Invest!$E$3:$I$31,5,FALSE)))</f>
        <v/>
      </c>
      <c r="O43" s="76" t="str">
        <f>IF(A43="ob",IF(M43="","",M43*VLOOKUP($F43,Ref_Invest!$E$3:$K$31,7,FALSE)),IF(A43="of",VLOOKUP($F43,Ref_Invest!$E$3:$J$31,6,FALSE),IF(A43="ot",VLOOKUP($F43,Ref_Invest!$E$3:$L$31,8,FALSE)/100*Ref_Invest!$M$32,"")))</f>
        <v/>
      </c>
      <c r="P43" s="12"/>
      <c r="Q43" s="10"/>
      <c r="R43" s="16"/>
      <c r="S43" s="13"/>
      <c r="T43" s="12"/>
      <c r="U43" s="10"/>
      <c r="V43" s="27"/>
      <c r="W43" s="12"/>
      <c r="X43" s="10"/>
      <c r="Y43" s="13"/>
      <c r="Z43" s="112" t="str">
        <f>IF(AND(R43&lt;&gt;"",C43=""),"Sélectionnez l'investissement éligible (colonne C)      ","")&amp;IF(OR(AND(R43&lt;&gt;"",P43=""),AND(V43&lt;&gt;"",T43=""),AND(Y43&lt;&gt;"",W43="")),"Indiquez la dénomination du fournisseur      ","")&amp;IF(AND(R43&gt;Ref_Invest!$E$46,V43="",Y43=""),"Deux devis comparatifs doivent être renseignés pour cette dépense",IF(AND(R43&gt;Ref_Invest!$E$46,Y43=""),"Un second devis comparatif doit être renseigné pour cette dépense",IF(AND(R43&gt;=Ref_Invest!$E$45,V43=""),"Un devis comparatif doit être renseigné pour cette dépense","")))</f>
        <v/>
      </c>
      <c r="AI43" s="264"/>
      <c r="AJ43" s="264"/>
      <c r="AK43" s="264"/>
      <c r="AL43" s="264"/>
      <c r="AM43" s="264"/>
      <c r="AN43" s="264"/>
      <c r="AO43" s="274"/>
      <c r="AP43" s="274"/>
    </row>
    <row r="44" spans="1:42">
      <c r="A44" s="89" t="str">
        <f>IF(ISNA(VLOOKUP(F44,Ref_Invest!$E$3:$H$31,4,FALSE)),"",VLOOKUP(F44,Ref_Invest!$E$3:$H$31,4,FALSE))</f>
        <v/>
      </c>
      <c r="B44" s="86" t="str">
        <f t="shared" si="0"/>
        <v/>
      </c>
      <c r="C44" s="243"/>
      <c r="D44" s="245"/>
      <c r="E44" s="263"/>
      <c r="F44" s="243"/>
      <c r="G44" s="244"/>
      <c r="H44" s="245"/>
      <c r="I44" s="246"/>
      <c r="J44" s="244"/>
      <c r="K44" s="245"/>
      <c r="L44" s="263"/>
      <c r="M44" s="78"/>
      <c r="N44" s="75" t="str">
        <f>IF(ISNA(VLOOKUP($F44,Ref_Invest!$E$3:$I$31,5,FALSE)),"",IF(VLOOKUP($F44,Ref_Invest!$E$3:$I$31,5,FALSE)=0,"",VLOOKUP($F44,Ref_Invest!$E$3:$I$31,5,FALSE)))</f>
        <v/>
      </c>
      <c r="O44" s="76" t="str">
        <f>IF(A44="ob",IF(M44="","",M44*VLOOKUP($F44,Ref_Invest!$E$3:$K$31,7,FALSE)),IF(A44="of",VLOOKUP($F44,Ref_Invest!$E$3:$J$31,6,FALSE),IF(A44="ot",VLOOKUP($F44,Ref_Invest!$E$3:$L$31,8,FALSE)/100*Ref_Invest!$M$32,"")))</f>
        <v/>
      </c>
      <c r="P44" s="12"/>
      <c r="Q44" s="10"/>
      <c r="R44" s="16"/>
      <c r="S44" s="13"/>
      <c r="T44" s="12"/>
      <c r="U44" s="10"/>
      <c r="V44" s="27"/>
      <c r="W44" s="12"/>
      <c r="X44" s="10"/>
      <c r="Y44" s="13"/>
      <c r="Z44" s="112" t="str">
        <f>IF(AND(R44&lt;&gt;"",C44=""),"Sélectionnez l'investissement éligible (colonne C)      ","")&amp;IF(OR(AND(R44&lt;&gt;"",P44=""),AND(V44&lt;&gt;"",T44=""),AND(Y44&lt;&gt;"",W44="")),"Indiquez la dénomination du fournisseur      ","")&amp;IF(AND(R44&gt;Ref_Invest!$E$46,V44="",Y44=""),"Deux devis comparatifs doivent être renseignés pour cette dépense",IF(AND(R44&gt;Ref_Invest!$E$46,Y44=""),"Un second devis comparatif doit être renseigné pour cette dépense",IF(AND(R44&gt;=Ref_Invest!$E$45,V44=""),"Un devis comparatif doit être renseigné pour cette dépense","")))</f>
        <v/>
      </c>
      <c r="AH44" s="89">
        <v>18</v>
      </c>
      <c r="AI44" s="264" t="str">
        <f>IF(Ref_Invest!$F$50=0,IF(ISNA(VLOOKUP(AH44,Ref_Invest!$B$3:$D$31,3,FALSE))," ",VLOOKUP(AH44,Ref_Invest!$B$3:$D$31,3,FALSE)),IF(Ref_Invest!$F$50=1,IF(ISNA(VLOOKUP(AH44,Ref_Invest!$B$34:$D$39,3,FALSE))," ",VLOOKUP(AH44,Ref_Invest!$B$34:$D$39,3,FALSE))))</f>
        <v xml:space="preserve"> </v>
      </c>
      <c r="AJ44" s="264"/>
      <c r="AK44" s="264"/>
      <c r="AL44" s="264" t="str">
        <f>IF(Ref_Invest!$F$50=1," ",IF(ISNA(VLOOKUP(AH44,Ref_Invest!$B$3:$E$31,4,FALSE))," ",VLOOKUP(AH44,Ref_Invest!$B$3:$E$31,4,FALSE)))</f>
        <v xml:space="preserve"> </v>
      </c>
      <c r="AM44" s="264"/>
      <c r="AN44" s="264"/>
      <c r="AO44" s="274" t="str">
        <f>IF(Ref_Invest!$F$50=0,IF(ISNA(VLOOKUP(AL44,Ref_Invest!$E$3:$N$31,10,FALSE))," ",VLOOKUP(AL44,Ref_Invest!$E$3:$N$31,10,FALSE)),IF(Ref_Invest!$F$50=1,IF(ISNA(VLOOKUP(AI44,Ref_Invest!$D$34:$O$39,12,FALSE))," ",VLOOKUP(AI44,Ref_Invest!$D$34:$O$39,12,FALSE)),""))</f>
        <v xml:space="preserve"> </v>
      </c>
      <c r="AP44" s="274"/>
    </row>
    <row r="45" spans="1:42">
      <c r="A45" s="89" t="str">
        <f>IF(ISNA(VLOOKUP(F45,Ref_Invest!$E$3:$H$31,4,FALSE)),"",VLOOKUP(F45,Ref_Invest!$E$3:$H$31,4,FALSE))</f>
        <v/>
      </c>
      <c r="B45" s="86" t="str">
        <f t="shared" si="0"/>
        <v/>
      </c>
      <c r="C45" s="243"/>
      <c r="D45" s="245"/>
      <c r="E45" s="263"/>
      <c r="F45" s="243"/>
      <c r="G45" s="244"/>
      <c r="H45" s="245"/>
      <c r="I45" s="246"/>
      <c r="J45" s="244"/>
      <c r="K45" s="245"/>
      <c r="L45" s="263"/>
      <c r="M45" s="78"/>
      <c r="N45" s="75" t="str">
        <f>IF(ISNA(VLOOKUP($F45,Ref_Invest!$E$3:$I$31,5,FALSE)),"",IF(VLOOKUP($F45,Ref_Invest!$E$3:$I$31,5,FALSE)=0,"",VLOOKUP($F45,Ref_Invest!$E$3:$I$31,5,FALSE)))</f>
        <v/>
      </c>
      <c r="O45" s="76" t="str">
        <f>IF(A45="ob",IF(M45="","",M45*VLOOKUP($F45,Ref_Invest!$E$3:$K$31,7,FALSE)),IF(A45="of",VLOOKUP($F45,Ref_Invest!$E$3:$J$31,6,FALSE),IF(A45="ot",VLOOKUP($F45,Ref_Invest!$E$3:$L$31,8,FALSE)/100*Ref_Invest!$M$32,"")))</f>
        <v/>
      </c>
      <c r="P45" s="12"/>
      <c r="Q45" s="10"/>
      <c r="R45" s="16"/>
      <c r="S45" s="13"/>
      <c r="T45" s="12"/>
      <c r="U45" s="10"/>
      <c r="V45" s="27"/>
      <c r="W45" s="12"/>
      <c r="X45" s="10"/>
      <c r="Y45" s="13"/>
      <c r="Z45" s="112" t="str">
        <f>IF(AND(R45&lt;&gt;"",C45=""),"Sélectionnez l'investissement éligible (colonne C)      ","")&amp;IF(OR(AND(R45&lt;&gt;"",P45=""),AND(V45&lt;&gt;"",T45=""),AND(Y45&lt;&gt;"",W45="")),"Indiquez la dénomination du fournisseur      ","")&amp;IF(AND(R45&gt;Ref_Invest!$E$46,V45="",Y45=""),"Deux devis comparatifs doivent être renseignés pour cette dépense",IF(AND(R45&gt;Ref_Invest!$E$46,Y45=""),"Un second devis comparatif doit être renseigné pour cette dépense",IF(AND(R45&gt;=Ref_Invest!$E$45,V45=""),"Un devis comparatif doit être renseigné pour cette dépense","")))</f>
        <v/>
      </c>
      <c r="AI45" s="264"/>
      <c r="AJ45" s="264"/>
      <c r="AK45" s="264"/>
      <c r="AL45" s="264"/>
      <c r="AM45" s="264"/>
      <c r="AN45" s="264"/>
      <c r="AO45" s="274"/>
      <c r="AP45" s="274"/>
    </row>
    <row r="46" spans="1:42">
      <c r="A46" s="89" t="str">
        <f>IF(ISNA(VLOOKUP(F46,Ref_Invest!$E$3:$H$31,4,FALSE)),"",VLOOKUP(F46,Ref_Invest!$E$3:$H$31,4,FALSE))</f>
        <v/>
      </c>
      <c r="B46" s="86" t="str">
        <f t="shared" si="0"/>
        <v/>
      </c>
      <c r="C46" s="243"/>
      <c r="D46" s="245"/>
      <c r="E46" s="263"/>
      <c r="F46" s="243"/>
      <c r="G46" s="244"/>
      <c r="H46" s="245"/>
      <c r="I46" s="246"/>
      <c r="J46" s="244"/>
      <c r="K46" s="245"/>
      <c r="L46" s="263"/>
      <c r="M46" s="78"/>
      <c r="N46" s="75" t="str">
        <f>IF(ISNA(VLOOKUP($F46,Ref_Invest!$E$3:$I$31,5,FALSE)),"",IF(VLOOKUP($F46,Ref_Invest!$E$3:$I$31,5,FALSE)=0,"",VLOOKUP($F46,Ref_Invest!$E$3:$I$31,5,FALSE)))</f>
        <v/>
      </c>
      <c r="O46" s="76" t="str">
        <f>IF(A46="ob",IF(M46="","",M46*VLOOKUP($F46,Ref_Invest!$E$3:$K$31,7,FALSE)),IF(A46="of",VLOOKUP($F46,Ref_Invest!$E$3:$J$31,6,FALSE),IF(A46="ot",VLOOKUP($F46,Ref_Invest!$E$3:$L$31,8,FALSE)/100*Ref_Invest!$M$32,"")))</f>
        <v/>
      </c>
      <c r="P46" s="12"/>
      <c r="Q46" s="10"/>
      <c r="R46" s="16"/>
      <c r="S46" s="13"/>
      <c r="T46" s="12"/>
      <c r="U46" s="10"/>
      <c r="V46" s="27"/>
      <c r="W46" s="12"/>
      <c r="X46" s="10"/>
      <c r="Y46" s="13"/>
      <c r="Z46" s="112" t="str">
        <f>IF(AND(R46&lt;&gt;"",C46=""),"Sélectionnez l'investissement éligible (colonne C)      ","")&amp;IF(OR(AND(R46&lt;&gt;"",P46=""),AND(V46&lt;&gt;"",T46=""),AND(Y46&lt;&gt;"",W46="")),"Indiquez la dénomination du fournisseur      ","")&amp;IF(AND(R46&gt;Ref_Invest!$E$46,V46="",Y46=""),"Deux devis comparatifs doivent être renseignés pour cette dépense",IF(AND(R46&gt;Ref_Invest!$E$46,Y46=""),"Un second devis comparatif doit être renseigné pour cette dépense",IF(AND(R46&gt;=Ref_Invest!$E$45,V46=""),"Un devis comparatif doit être renseigné pour cette dépense","")))</f>
        <v/>
      </c>
      <c r="AH46" s="89">
        <v>19</v>
      </c>
      <c r="AI46" s="264" t="str">
        <f>IF(Ref_Invest!$F$50=0,IF(ISNA(VLOOKUP(AH46,Ref_Invest!$B$3:$D$31,3,FALSE))," ",VLOOKUP(AH46,Ref_Invest!$B$3:$D$31,3,FALSE)),IF(Ref_Invest!$F$50=1,IF(ISNA(VLOOKUP(AH46,Ref_Invest!$B$34:$D$39,3,FALSE))," ",VLOOKUP(AH46,Ref_Invest!$B$34:$D$39,3,FALSE))))</f>
        <v xml:space="preserve"> </v>
      </c>
      <c r="AJ46" s="264"/>
      <c r="AK46" s="264"/>
      <c r="AL46" s="264" t="str">
        <f>IF(Ref_Invest!$F$50=1," ",IF(ISNA(VLOOKUP(AH46,Ref_Invest!$B$3:$E$31,4,FALSE))," ",VLOOKUP(AH46,Ref_Invest!$B$3:$E$31,4,FALSE)))</f>
        <v xml:space="preserve"> </v>
      </c>
      <c r="AM46" s="264"/>
      <c r="AN46" s="264"/>
      <c r="AO46" s="274" t="str">
        <f>IF(Ref_Invest!$F$50=0,IF(ISNA(VLOOKUP(AL46,Ref_Invest!$E$3:$N$31,10,FALSE))," ",VLOOKUP(AL46,Ref_Invest!$E$3:$N$31,10,FALSE)),IF(Ref_Invest!$F$50=1,IF(ISNA(VLOOKUP(AI46,Ref_Invest!$D$34:$O$39,12,FALSE))," ",VLOOKUP(AI46,Ref_Invest!$D$34:$O$39,12,FALSE)),""))</f>
        <v xml:space="preserve"> </v>
      </c>
      <c r="AP46" s="274"/>
    </row>
    <row r="47" spans="1:42">
      <c r="A47" s="89" t="str">
        <f>IF(ISNA(VLOOKUP(F47,Ref_Invest!$E$3:$H$31,4,FALSE)),"",VLOOKUP(F47,Ref_Invest!$E$3:$H$31,4,FALSE))</f>
        <v/>
      </c>
      <c r="B47" s="86" t="str">
        <f t="shared" si="0"/>
        <v/>
      </c>
      <c r="C47" s="243"/>
      <c r="D47" s="245"/>
      <c r="E47" s="263"/>
      <c r="F47" s="243"/>
      <c r="G47" s="244"/>
      <c r="H47" s="245"/>
      <c r="I47" s="246"/>
      <c r="J47" s="244"/>
      <c r="K47" s="245"/>
      <c r="L47" s="263"/>
      <c r="M47" s="78"/>
      <c r="N47" s="75" t="str">
        <f>IF(ISNA(VLOOKUP($F47,Ref_Invest!$E$3:$I$31,5,FALSE)),"",IF(VLOOKUP($F47,Ref_Invest!$E$3:$I$31,5,FALSE)=0,"",VLOOKUP($F47,Ref_Invest!$E$3:$I$31,5,FALSE)))</f>
        <v/>
      </c>
      <c r="O47" s="76" t="str">
        <f>IF(A47="ob",IF(M47="","",M47*VLOOKUP($F47,Ref_Invest!$E$3:$K$31,7,FALSE)),IF(A47="of",VLOOKUP($F47,Ref_Invest!$E$3:$J$31,6,FALSE),IF(A47="ot",VLOOKUP($F47,Ref_Invest!$E$3:$L$31,8,FALSE)/100*Ref_Invest!$M$32,"")))</f>
        <v/>
      </c>
      <c r="P47" s="12"/>
      <c r="Q47" s="10"/>
      <c r="R47" s="16"/>
      <c r="S47" s="13"/>
      <c r="T47" s="12"/>
      <c r="U47" s="10"/>
      <c r="V47" s="27"/>
      <c r="W47" s="12"/>
      <c r="X47" s="10"/>
      <c r="Y47" s="13"/>
      <c r="Z47" s="112" t="str">
        <f>IF(AND(R47&lt;&gt;"",C47=""),"Sélectionnez l'investissement éligible (colonne C)      ","")&amp;IF(OR(AND(R47&lt;&gt;"",P47=""),AND(V47&lt;&gt;"",T47=""),AND(Y47&lt;&gt;"",W47="")),"Indiquez la dénomination du fournisseur      ","")&amp;IF(AND(R47&gt;Ref_Invest!$E$46,V47="",Y47=""),"Deux devis comparatifs doivent être renseignés pour cette dépense",IF(AND(R47&gt;Ref_Invest!$E$46,Y47=""),"Un second devis comparatif doit être renseigné pour cette dépense",IF(AND(R47&gt;=Ref_Invest!$E$45,V47=""),"Un devis comparatif doit être renseigné pour cette dépense","")))</f>
        <v/>
      </c>
      <c r="AI47" s="264"/>
      <c r="AJ47" s="264"/>
      <c r="AK47" s="264"/>
      <c r="AL47" s="264"/>
      <c r="AM47" s="264"/>
      <c r="AN47" s="264"/>
      <c r="AO47" s="274"/>
      <c r="AP47" s="274"/>
    </row>
    <row r="48" spans="1:42">
      <c r="A48" s="89" t="str">
        <f>IF(ISNA(VLOOKUP(F48,Ref_Invest!$E$3:$H$31,4,FALSE)),"",VLOOKUP(F48,Ref_Invest!$E$3:$H$31,4,FALSE))</f>
        <v/>
      </c>
      <c r="B48" s="86" t="str">
        <f t="shared" si="0"/>
        <v/>
      </c>
      <c r="C48" s="243"/>
      <c r="D48" s="245"/>
      <c r="E48" s="263"/>
      <c r="F48" s="243"/>
      <c r="G48" s="244"/>
      <c r="H48" s="245"/>
      <c r="I48" s="246"/>
      <c r="J48" s="244"/>
      <c r="K48" s="245"/>
      <c r="L48" s="263"/>
      <c r="M48" s="78"/>
      <c r="N48" s="75" t="str">
        <f>IF(ISNA(VLOOKUP($F48,Ref_Invest!$E$3:$I$31,5,FALSE)),"",IF(VLOOKUP($F48,Ref_Invest!$E$3:$I$31,5,FALSE)=0,"",VLOOKUP($F48,Ref_Invest!$E$3:$I$31,5,FALSE)))</f>
        <v/>
      </c>
      <c r="O48" s="76" t="str">
        <f>IF(A48="ob",IF(M48="","",M48*VLOOKUP($F48,Ref_Invest!$E$3:$K$31,7,FALSE)),IF(A48="of",VLOOKUP($F48,Ref_Invest!$E$3:$J$31,6,FALSE),IF(A48="ot",VLOOKUP($F48,Ref_Invest!$E$3:$L$31,8,FALSE)/100*Ref_Invest!$M$32,"")))</f>
        <v/>
      </c>
      <c r="P48" s="12"/>
      <c r="Q48" s="10"/>
      <c r="R48" s="16"/>
      <c r="S48" s="13"/>
      <c r="T48" s="12"/>
      <c r="U48" s="10"/>
      <c r="V48" s="27"/>
      <c r="W48" s="12"/>
      <c r="X48" s="10"/>
      <c r="Y48" s="13"/>
      <c r="Z48" s="112" t="str">
        <f>IF(AND(R48&lt;&gt;"",C48=""),"Sélectionnez l'investissement éligible (colonne C)      ","")&amp;IF(OR(AND(R48&lt;&gt;"",P48=""),AND(V48&lt;&gt;"",T48=""),AND(Y48&lt;&gt;"",W48="")),"Indiquez la dénomination du fournisseur      ","")&amp;IF(AND(R48&gt;Ref_Invest!$E$46,V48="",Y48=""),"Deux devis comparatifs doivent être renseignés pour cette dépense",IF(AND(R48&gt;Ref_Invest!$E$46,Y48=""),"Un second devis comparatif doit être renseigné pour cette dépense",IF(AND(R48&gt;=Ref_Invest!$E$45,V48=""),"Un devis comparatif doit être renseigné pour cette dépense","")))</f>
        <v/>
      </c>
      <c r="AH48" s="89">
        <v>20</v>
      </c>
      <c r="AI48" s="264" t="str">
        <f>IF(Ref_Invest!$F$50=0,IF(ISNA(VLOOKUP(AH48,Ref_Invest!$B$3:$D$31,3,FALSE))," ",VLOOKUP(AH48,Ref_Invest!$B$3:$D$31,3,FALSE)),IF(Ref_Invest!$F$50=1,IF(ISNA(VLOOKUP(AH48,Ref_Invest!$B$34:$D$39,3,FALSE))," ",VLOOKUP(AH48,Ref_Invest!$B$34:$D$39,3,FALSE))))</f>
        <v xml:space="preserve"> </v>
      </c>
      <c r="AJ48" s="264"/>
      <c r="AK48" s="264"/>
      <c r="AL48" s="264" t="str">
        <f>IF(Ref_Invest!$F$50=1," ",IF(ISNA(VLOOKUP(AH48,Ref_Invest!$B$3:$E$31,4,FALSE))," ",VLOOKUP(AH48,Ref_Invest!$B$3:$E$31,4,FALSE)))</f>
        <v xml:space="preserve"> </v>
      </c>
      <c r="AM48" s="264"/>
      <c r="AN48" s="264"/>
      <c r="AO48" s="274" t="str">
        <f>IF(Ref_Invest!$F$50=0,IF(ISNA(VLOOKUP(AL48,Ref_Invest!$E$3:$N$31,10,FALSE))," ",VLOOKUP(AL48,Ref_Invest!$E$3:$N$31,10,FALSE)),IF(Ref_Invest!$F$50=1,IF(ISNA(VLOOKUP(AI48,Ref_Invest!$D$34:$O$39,12,FALSE))," ",VLOOKUP(AI48,Ref_Invest!$D$34:$O$39,12,FALSE)),""))</f>
        <v xml:space="preserve"> </v>
      </c>
      <c r="AP48" s="274"/>
    </row>
    <row r="49" spans="1:42">
      <c r="A49" s="89" t="str">
        <f>IF(ISNA(VLOOKUP(F49,Ref_Invest!$E$3:$H$31,4,FALSE)),"",VLOOKUP(F49,Ref_Invest!$E$3:$H$31,4,FALSE))</f>
        <v/>
      </c>
      <c r="B49" s="86" t="str">
        <f t="shared" si="0"/>
        <v/>
      </c>
      <c r="C49" s="243"/>
      <c r="D49" s="245"/>
      <c r="E49" s="263"/>
      <c r="F49" s="243"/>
      <c r="G49" s="244"/>
      <c r="H49" s="245"/>
      <c r="I49" s="246"/>
      <c r="J49" s="244"/>
      <c r="K49" s="245"/>
      <c r="L49" s="263"/>
      <c r="M49" s="78"/>
      <c r="N49" s="75" t="str">
        <f>IF(ISNA(VLOOKUP($F49,Ref_Invest!$E$3:$I$31,5,FALSE)),"",IF(VLOOKUP($F49,Ref_Invest!$E$3:$I$31,5,FALSE)=0,"",VLOOKUP($F49,Ref_Invest!$E$3:$I$31,5,FALSE)))</f>
        <v/>
      </c>
      <c r="O49" s="76" t="str">
        <f>IF(A49="ob",IF(M49="","",M49*VLOOKUP($F49,Ref_Invest!$E$3:$K$31,7,FALSE)),IF(A49="of",VLOOKUP($F49,Ref_Invest!$E$3:$J$31,6,FALSE),IF(A49="ot",VLOOKUP($F49,Ref_Invest!$E$3:$L$31,8,FALSE)/100*Ref_Invest!$M$32,"")))</f>
        <v/>
      </c>
      <c r="P49" s="12"/>
      <c r="Q49" s="10"/>
      <c r="R49" s="16"/>
      <c r="S49" s="13"/>
      <c r="T49" s="12"/>
      <c r="U49" s="10"/>
      <c r="V49" s="27"/>
      <c r="W49" s="12"/>
      <c r="X49" s="10"/>
      <c r="Y49" s="13"/>
      <c r="Z49" s="112" t="str">
        <f>IF(AND(R49&lt;&gt;"",C49=""),"Sélectionnez l'investissement éligible (colonne C)      ","")&amp;IF(OR(AND(R49&lt;&gt;"",P49=""),AND(V49&lt;&gt;"",T49=""),AND(Y49&lt;&gt;"",W49="")),"Indiquez la dénomination du fournisseur      ","")&amp;IF(AND(R49&gt;Ref_Invest!$E$46,V49="",Y49=""),"Deux devis comparatifs doivent être renseignés pour cette dépense",IF(AND(R49&gt;Ref_Invest!$E$46,Y49=""),"Un second devis comparatif doit être renseigné pour cette dépense",IF(AND(R49&gt;=Ref_Invest!$E$45,V49=""),"Un devis comparatif doit être renseigné pour cette dépense","")))</f>
        <v/>
      </c>
      <c r="AI49" s="264"/>
      <c r="AJ49" s="264"/>
      <c r="AK49" s="264"/>
      <c r="AL49" s="264"/>
      <c r="AM49" s="264"/>
      <c r="AN49" s="264"/>
      <c r="AO49" s="274"/>
      <c r="AP49" s="274"/>
    </row>
    <row r="50" spans="1:42">
      <c r="A50" s="89" t="str">
        <f>IF(ISNA(VLOOKUP(F50,Ref_Invest!$E$3:$H$31,4,FALSE)),"",VLOOKUP(F50,Ref_Invest!$E$3:$H$31,4,FALSE))</f>
        <v/>
      </c>
      <c r="B50" s="86" t="str">
        <f t="shared" si="0"/>
        <v/>
      </c>
      <c r="C50" s="243"/>
      <c r="D50" s="245"/>
      <c r="E50" s="263"/>
      <c r="F50" s="243"/>
      <c r="G50" s="244"/>
      <c r="H50" s="245"/>
      <c r="I50" s="246"/>
      <c r="J50" s="244"/>
      <c r="K50" s="245"/>
      <c r="L50" s="263"/>
      <c r="M50" s="78"/>
      <c r="N50" s="75" t="str">
        <f>IF(ISNA(VLOOKUP($F50,Ref_Invest!$E$3:$I$31,5,FALSE)),"",IF(VLOOKUP($F50,Ref_Invest!$E$3:$I$31,5,FALSE)=0,"",VLOOKUP($F50,Ref_Invest!$E$3:$I$31,5,FALSE)))</f>
        <v/>
      </c>
      <c r="O50" s="76" t="str">
        <f>IF(A50="ob",IF(M50="","",M50*VLOOKUP($F50,Ref_Invest!$E$3:$K$31,7,FALSE)),IF(A50="of",VLOOKUP($F50,Ref_Invest!$E$3:$J$31,6,FALSE),IF(A50="ot",VLOOKUP($F50,Ref_Invest!$E$3:$L$31,8,FALSE)/100*Ref_Invest!$M$32,"")))</f>
        <v/>
      </c>
      <c r="P50" s="12"/>
      <c r="Q50" s="10"/>
      <c r="R50" s="16"/>
      <c r="S50" s="13"/>
      <c r="T50" s="12"/>
      <c r="U50" s="10"/>
      <c r="V50" s="27"/>
      <c r="W50" s="12"/>
      <c r="X50" s="10"/>
      <c r="Y50" s="13"/>
      <c r="Z50" s="112" t="str">
        <f>IF(AND(R50&lt;&gt;"",C50=""),"Sélectionnez l'investissement éligible (colonne C)      ","")&amp;IF(OR(AND(R50&lt;&gt;"",P50=""),AND(V50&lt;&gt;"",T50=""),AND(Y50&lt;&gt;"",W50="")),"Indiquez la dénomination du fournisseur      ","")&amp;IF(AND(R50&gt;Ref_Invest!$E$46,V50="",Y50=""),"Deux devis comparatifs doivent être renseignés pour cette dépense",IF(AND(R50&gt;Ref_Invest!$E$46,Y50=""),"Un second devis comparatif doit être renseigné pour cette dépense",IF(AND(R50&gt;=Ref_Invest!$E$45,V50=""),"Un devis comparatif doit être renseigné pour cette dépense","")))</f>
        <v/>
      </c>
      <c r="AH50" s="89">
        <v>21</v>
      </c>
      <c r="AI50" s="264" t="str">
        <f>IF(Ref_Invest!$F$50=0,IF(ISNA(VLOOKUP(AH50,Ref_Invest!$B$3:$D$31,3,FALSE))," ",VLOOKUP(AH50,Ref_Invest!$B$3:$D$31,3,FALSE)),IF(Ref_Invest!$F$50=1,IF(ISNA(VLOOKUP(AH50,Ref_Invest!$B$34:$D$39,3,FALSE))," ",VLOOKUP(AH50,Ref_Invest!$B$34:$D$39,3,FALSE))))</f>
        <v xml:space="preserve"> </v>
      </c>
      <c r="AJ50" s="264"/>
      <c r="AK50" s="264"/>
      <c r="AL50" s="264" t="str">
        <f>IF(Ref_Invest!$F$50=1," ",IF(ISNA(VLOOKUP(AH50,Ref_Invest!$B$3:$E$31,4,FALSE))," ",VLOOKUP(AH50,Ref_Invest!$B$3:$E$31,4,FALSE)))</f>
        <v xml:space="preserve"> </v>
      </c>
      <c r="AM50" s="264"/>
      <c r="AN50" s="264"/>
      <c r="AO50" s="274" t="str">
        <f>IF(Ref_Invest!$F$50=0,IF(ISNA(VLOOKUP(AL50,Ref_Invest!$E$3:$N$31,10,FALSE))," ",VLOOKUP(AL50,Ref_Invest!$E$3:$N$31,10,FALSE)),IF(Ref_Invest!$F$50=1,IF(ISNA(VLOOKUP(AI50,Ref_Invest!$D$34:$O$39,12,FALSE))," ",VLOOKUP(AI50,Ref_Invest!$D$34:$O$39,12,FALSE)),""))</f>
        <v xml:space="preserve"> </v>
      </c>
      <c r="AP50" s="274"/>
    </row>
    <row r="51" spans="1:42">
      <c r="A51" s="89" t="str">
        <f>IF(ISNA(VLOOKUP(F51,Ref_Invest!$E$3:$H$31,4,FALSE)),"",VLOOKUP(F51,Ref_Invest!$E$3:$H$31,4,FALSE))</f>
        <v/>
      </c>
      <c r="B51" s="86" t="str">
        <f t="shared" si="0"/>
        <v/>
      </c>
      <c r="C51" s="243"/>
      <c r="D51" s="245"/>
      <c r="E51" s="263"/>
      <c r="F51" s="243"/>
      <c r="G51" s="244"/>
      <c r="H51" s="245"/>
      <c r="I51" s="246"/>
      <c r="J51" s="244"/>
      <c r="K51" s="245"/>
      <c r="L51" s="263"/>
      <c r="M51" s="78"/>
      <c r="N51" s="75" t="str">
        <f>IF(ISNA(VLOOKUP($F51,Ref_Invest!$E$3:$I$31,5,FALSE)),"",IF(VLOOKUP($F51,Ref_Invest!$E$3:$I$31,5,FALSE)=0,"",VLOOKUP($F51,Ref_Invest!$E$3:$I$31,5,FALSE)))</f>
        <v/>
      </c>
      <c r="O51" s="76" t="str">
        <f>IF(A51="ob",IF(M51="","",M51*VLOOKUP($F51,Ref_Invest!$E$3:$K$31,7,FALSE)),IF(A51="of",VLOOKUP($F51,Ref_Invest!$E$3:$J$31,6,FALSE),IF(A51="ot",VLOOKUP($F51,Ref_Invest!$E$3:$L$31,8,FALSE)/100*Ref_Invest!$M$32,"")))</f>
        <v/>
      </c>
      <c r="P51" s="12"/>
      <c r="Q51" s="10"/>
      <c r="R51" s="16"/>
      <c r="S51" s="13"/>
      <c r="T51" s="12"/>
      <c r="U51" s="10"/>
      <c r="V51" s="27"/>
      <c r="W51" s="12"/>
      <c r="X51" s="10"/>
      <c r="Y51" s="13"/>
      <c r="Z51" s="112" t="str">
        <f>IF(AND(R51&lt;&gt;"",C51=""),"Sélectionnez l'investissement éligible (colonne C)      ","")&amp;IF(OR(AND(R51&lt;&gt;"",P51=""),AND(V51&lt;&gt;"",T51=""),AND(Y51&lt;&gt;"",W51="")),"Indiquez la dénomination du fournisseur      ","")&amp;IF(AND(R51&gt;Ref_Invest!$E$46,V51="",Y51=""),"Deux devis comparatifs doivent être renseignés pour cette dépense",IF(AND(R51&gt;Ref_Invest!$E$46,Y51=""),"Un second devis comparatif doit être renseigné pour cette dépense",IF(AND(R51&gt;=Ref_Invest!$E$45,V51=""),"Un devis comparatif doit être renseigné pour cette dépense","")))</f>
        <v/>
      </c>
      <c r="AI51" s="264"/>
      <c r="AJ51" s="264"/>
      <c r="AK51" s="264"/>
      <c r="AL51" s="264"/>
      <c r="AM51" s="264"/>
      <c r="AN51" s="264"/>
      <c r="AO51" s="274"/>
      <c r="AP51" s="274"/>
    </row>
    <row r="52" spans="1:42">
      <c r="A52" s="89" t="str">
        <f>IF(ISNA(VLOOKUP(F52,Ref_Invest!$E$3:$H$31,4,FALSE)),"",VLOOKUP(F52,Ref_Invest!$E$3:$H$31,4,FALSE))</f>
        <v/>
      </c>
      <c r="B52" s="86" t="str">
        <f t="shared" si="0"/>
        <v/>
      </c>
      <c r="C52" s="243"/>
      <c r="D52" s="245"/>
      <c r="E52" s="263"/>
      <c r="F52" s="243"/>
      <c r="G52" s="244"/>
      <c r="H52" s="245"/>
      <c r="I52" s="246"/>
      <c r="J52" s="244"/>
      <c r="K52" s="245"/>
      <c r="L52" s="263"/>
      <c r="M52" s="78"/>
      <c r="N52" s="75" t="str">
        <f>IF(ISNA(VLOOKUP($F52,Ref_Invest!$E$3:$I$31,5,FALSE)),"",IF(VLOOKUP($F52,Ref_Invest!$E$3:$I$31,5,FALSE)=0,"",VLOOKUP($F52,Ref_Invest!$E$3:$I$31,5,FALSE)))</f>
        <v/>
      </c>
      <c r="O52" s="76" t="str">
        <f>IF(A52="ob",IF(M52="","",M52*VLOOKUP($F52,Ref_Invest!$E$3:$K$31,7,FALSE)),IF(A52="of",VLOOKUP($F52,Ref_Invest!$E$3:$J$31,6,FALSE),IF(A52="ot",VLOOKUP($F52,Ref_Invest!$E$3:$L$31,8,FALSE)/100*Ref_Invest!$M$32,"")))</f>
        <v/>
      </c>
      <c r="P52" s="12"/>
      <c r="Q52" s="10"/>
      <c r="R52" s="16"/>
      <c r="S52" s="13"/>
      <c r="T52" s="12"/>
      <c r="U52" s="10"/>
      <c r="V52" s="27"/>
      <c r="W52" s="12"/>
      <c r="X52" s="10"/>
      <c r="Y52" s="13"/>
      <c r="Z52" s="112" t="str">
        <f>IF(AND(R52&lt;&gt;"",C52=""),"Sélectionnez l'investissement éligible (colonne C)      ","")&amp;IF(OR(AND(R52&lt;&gt;"",P52=""),AND(V52&lt;&gt;"",T52=""),AND(Y52&lt;&gt;"",W52="")),"Indiquez la dénomination du fournisseur      ","")&amp;IF(AND(R52&gt;Ref_Invest!$E$46,V52="",Y52=""),"Deux devis comparatifs doivent être renseignés pour cette dépense",IF(AND(R52&gt;Ref_Invest!$E$46,Y52=""),"Un second devis comparatif doit être renseigné pour cette dépense",IF(AND(R52&gt;=Ref_Invest!$E$45,V52=""),"Un devis comparatif doit être renseigné pour cette dépense","")))</f>
        <v/>
      </c>
      <c r="AH52" s="89">
        <v>22</v>
      </c>
      <c r="AI52" s="264" t="str">
        <f>IF(Ref_Invest!$F$50=0,IF(ISNA(VLOOKUP(AH52,Ref_Invest!$B$3:$D$31,3,FALSE))," ",VLOOKUP(AH52,Ref_Invest!$B$3:$D$31,3,FALSE)),IF(Ref_Invest!$F$50=1,IF(ISNA(VLOOKUP(AH52,Ref_Invest!$B$34:$D$39,3,FALSE))," ",VLOOKUP(AH52,Ref_Invest!$B$34:$D$39,3,FALSE))))</f>
        <v xml:space="preserve"> </v>
      </c>
      <c r="AJ52" s="264"/>
      <c r="AK52" s="264"/>
      <c r="AL52" s="264" t="str">
        <f>IF(Ref_Invest!$F$50=1," ",IF(ISNA(VLOOKUP(AH52,Ref_Invest!$B$3:$E$31,4,FALSE))," ",VLOOKUP(AH52,Ref_Invest!$B$3:$E$31,4,FALSE)))</f>
        <v xml:space="preserve"> </v>
      </c>
      <c r="AM52" s="264"/>
      <c r="AN52" s="264"/>
      <c r="AO52" s="274" t="str">
        <f>IF(Ref_Invest!$F$50=0,IF(ISNA(VLOOKUP(AL52,Ref_Invest!$E$3:$N$31,10,FALSE))," ",VLOOKUP(AL52,Ref_Invest!$E$3:$N$31,10,FALSE)),IF(Ref_Invest!$F$50=1,IF(ISNA(VLOOKUP(AI52,Ref_Invest!$D$34:$O$39,12,FALSE))," ",VLOOKUP(AI52,Ref_Invest!$D$34:$O$39,12,FALSE)),""))</f>
        <v xml:space="preserve"> </v>
      </c>
      <c r="AP52" s="274"/>
    </row>
    <row r="53" spans="1:42">
      <c r="A53" s="89" t="str">
        <f>IF(ISNA(VLOOKUP(F53,Ref_Invest!$E$3:$H$31,4,FALSE)),"",VLOOKUP(F53,Ref_Invest!$E$3:$H$31,4,FALSE))</f>
        <v/>
      </c>
      <c r="B53" s="86" t="str">
        <f t="shared" si="0"/>
        <v/>
      </c>
      <c r="C53" s="243"/>
      <c r="D53" s="245"/>
      <c r="E53" s="263"/>
      <c r="F53" s="243"/>
      <c r="G53" s="244"/>
      <c r="H53" s="245"/>
      <c r="I53" s="246"/>
      <c r="J53" s="244"/>
      <c r="K53" s="245"/>
      <c r="L53" s="263"/>
      <c r="M53" s="78"/>
      <c r="N53" s="75" t="str">
        <f>IF(ISNA(VLOOKUP($F53,Ref_Invest!$E$3:$I$31,5,FALSE)),"",IF(VLOOKUP($F53,Ref_Invest!$E$3:$I$31,5,FALSE)=0,"",VLOOKUP($F53,Ref_Invest!$E$3:$I$31,5,FALSE)))</f>
        <v/>
      </c>
      <c r="O53" s="76" t="str">
        <f>IF(A53="ob",IF(M53="","",M53*VLOOKUP($F53,Ref_Invest!$E$3:$K$31,7,FALSE)),IF(A53="of",VLOOKUP($F53,Ref_Invest!$E$3:$J$31,6,FALSE),IF(A53="ot",VLOOKUP($F53,Ref_Invest!$E$3:$L$31,8,FALSE)/100*Ref_Invest!$M$32,"")))</f>
        <v/>
      </c>
      <c r="P53" s="12"/>
      <c r="Q53" s="10"/>
      <c r="R53" s="16"/>
      <c r="S53" s="13"/>
      <c r="T53" s="12"/>
      <c r="U53" s="10"/>
      <c r="V53" s="27"/>
      <c r="W53" s="12"/>
      <c r="X53" s="10"/>
      <c r="Y53" s="13"/>
      <c r="Z53" s="112" t="str">
        <f>IF(AND(R53&lt;&gt;"",C53=""),"Sélectionnez l'investissement éligible (colonne C)      ","")&amp;IF(OR(AND(R53&lt;&gt;"",P53=""),AND(V53&lt;&gt;"",T53=""),AND(Y53&lt;&gt;"",W53="")),"Indiquez la dénomination du fournisseur      ","")&amp;IF(AND(R53&gt;Ref_Invest!$E$46,V53="",Y53=""),"Deux devis comparatifs doivent être renseignés pour cette dépense",IF(AND(R53&gt;Ref_Invest!$E$46,Y53=""),"Un second devis comparatif doit être renseigné pour cette dépense",IF(AND(R53&gt;=Ref_Invest!$E$45,V53=""),"Un devis comparatif doit être renseigné pour cette dépense","")))</f>
        <v/>
      </c>
      <c r="AI53" s="264"/>
      <c r="AJ53" s="264"/>
      <c r="AK53" s="264"/>
      <c r="AL53" s="264"/>
      <c r="AM53" s="264"/>
      <c r="AN53" s="264"/>
      <c r="AO53" s="274"/>
      <c r="AP53" s="274"/>
    </row>
    <row r="54" spans="1:42">
      <c r="A54" s="89" t="str">
        <f>IF(ISNA(VLOOKUP(F54,Ref_Invest!$E$3:$H$31,4,FALSE)),"",VLOOKUP(F54,Ref_Invest!$E$3:$H$31,4,FALSE))</f>
        <v/>
      </c>
      <c r="B54" s="86" t="str">
        <f t="shared" si="0"/>
        <v/>
      </c>
      <c r="C54" s="243"/>
      <c r="D54" s="245"/>
      <c r="E54" s="263"/>
      <c r="F54" s="243"/>
      <c r="G54" s="244"/>
      <c r="H54" s="245"/>
      <c r="I54" s="246"/>
      <c r="J54" s="244"/>
      <c r="K54" s="245"/>
      <c r="L54" s="263"/>
      <c r="M54" s="78"/>
      <c r="N54" s="75" t="str">
        <f>IF(ISNA(VLOOKUP($F54,Ref_Invest!$E$3:$I$31,5,FALSE)),"",IF(VLOOKUP($F54,Ref_Invest!$E$3:$I$31,5,FALSE)=0,"",VLOOKUP($F54,Ref_Invest!$E$3:$I$31,5,FALSE)))</f>
        <v/>
      </c>
      <c r="O54" s="76" t="str">
        <f>IF(A54="ob",IF(M54="","",M54*VLOOKUP($F54,Ref_Invest!$E$3:$K$31,7,FALSE)),IF(A54="of",VLOOKUP($F54,Ref_Invest!$E$3:$J$31,6,FALSE),IF(A54="ot",VLOOKUP($F54,Ref_Invest!$E$3:$L$31,8,FALSE)/100*Ref_Invest!$M$32,"")))</f>
        <v/>
      </c>
      <c r="P54" s="12"/>
      <c r="Q54" s="10"/>
      <c r="R54" s="16"/>
      <c r="S54" s="13"/>
      <c r="T54" s="12"/>
      <c r="U54" s="10"/>
      <c r="V54" s="27"/>
      <c r="W54" s="12"/>
      <c r="X54" s="10"/>
      <c r="Y54" s="13"/>
      <c r="Z54" s="112" t="str">
        <f>IF(AND(R54&lt;&gt;"",C54=""),"Sélectionnez l'investissement éligible (colonne C)      ","")&amp;IF(OR(AND(R54&lt;&gt;"",P54=""),AND(V54&lt;&gt;"",T54=""),AND(Y54&lt;&gt;"",W54="")),"Indiquez la dénomination du fournisseur      ","")&amp;IF(AND(R54&gt;Ref_Invest!$E$46,V54="",Y54=""),"Deux devis comparatifs doivent être renseignés pour cette dépense",IF(AND(R54&gt;Ref_Invest!$E$46,Y54=""),"Un second devis comparatif doit être renseigné pour cette dépense",IF(AND(R54&gt;=Ref_Invest!$E$45,V54=""),"Un devis comparatif doit être renseigné pour cette dépense","")))</f>
        <v/>
      </c>
      <c r="AH54" s="89">
        <v>23</v>
      </c>
      <c r="AI54" s="264" t="str">
        <f>IF(Ref_Invest!$F$50=0,IF(ISNA(VLOOKUP(AH54,Ref_Invest!$B$3:$D$31,3,FALSE))," ",VLOOKUP(AH54,Ref_Invest!$B$3:$D$31,3,FALSE)),IF(Ref_Invest!$F$50=1,IF(ISNA(VLOOKUP(AH54,Ref_Invest!$B$34:$D$39,3,FALSE))," ",VLOOKUP(AH54,Ref_Invest!$B$34:$D$39,3,FALSE))))</f>
        <v xml:space="preserve"> </v>
      </c>
      <c r="AJ54" s="264"/>
      <c r="AK54" s="264"/>
      <c r="AL54" s="264" t="str">
        <f>IF(Ref_Invest!$F$50=1," ",IF(ISNA(VLOOKUP(AH54,Ref_Invest!$B$3:$E$31,4,FALSE))," ",VLOOKUP(AH54,Ref_Invest!$B$3:$E$31,4,FALSE)))</f>
        <v xml:space="preserve"> </v>
      </c>
      <c r="AM54" s="264"/>
      <c r="AN54" s="264"/>
      <c r="AO54" s="274" t="str">
        <f>IF(Ref_Invest!$F$50=0,IF(ISNA(VLOOKUP(AL54,Ref_Invest!$E$3:$N$31,10,FALSE))," ",VLOOKUP(AL54,Ref_Invest!$E$3:$N$31,10,FALSE)),IF(Ref_Invest!$F$50=1,IF(ISNA(VLOOKUP(AI54,Ref_Invest!$D$34:$O$39,12,FALSE))," ",VLOOKUP(AI54,Ref_Invest!$D$34:$O$39,12,FALSE)),""))</f>
        <v xml:space="preserve"> </v>
      </c>
      <c r="AP54" s="274"/>
    </row>
    <row r="55" spans="1:42">
      <c r="A55" s="89" t="str">
        <f>IF(ISNA(VLOOKUP(F55,Ref_Invest!$E$3:$H$31,4,FALSE)),"",VLOOKUP(F55,Ref_Invest!$E$3:$H$31,4,FALSE))</f>
        <v/>
      </c>
      <c r="B55" s="86" t="str">
        <f t="shared" si="0"/>
        <v/>
      </c>
      <c r="C55" s="243"/>
      <c r="D55" s="245"/>
      <c r="E55" s="263"/>
      <c r="F55" s="243"/>
      <c r="G55" s="244"/>
      <c r="H55" s="245"/>
      <c r="I55" s="246"/>
      <c r="J55" s="244"/>
      <c r="K55" s="245"/>
      <c r="L55" s="263"/>
      <c r="M55" s="78"/>
      <c r="N55" s="75" t="str">
        <f>IF(ISNA(VLOOKUP($F55,Ref_Invest!$E$3:$I$31,5,FALSE)),"",IF(VLOOKUP($F55,Ref_Invest!$E$3:$I$31,5,FALSE)=0,"",VLOOKUP($F55,Ref_Invest!$E$3:$I$31,5,FALSE)))</f>
        <v/>
      </c>
      <c r="O55" s="76" t="str">
        <f>IF(A55="ob",IF(M55="","",M55*VLOOKUP($F55,Ref_Invest!$E$3:$K$31,7,FALSE)),IF(A55="of",VLOOKUP($F55,Ref_Invest!$E$3:$J$31,6,FALSE),IF(A55="ot",VLOOKUP($F55,Ref_Invest!$E$3:$L$31,8,FALSE)/100*Ref_Invest!$M$32,"")))</f>
        <v/>
      </c>
      <c r="P55" s="12"/>
      <c r="Q55" s="10"/>
      <c r="R55" s="16"/>
      <c r="S55" s="13"/>
      <c r="T55" s="12"/>
      <c r="U55" s="10"/>
      <c r="V55" s="27"/>
      <c r="W55" s="12"/>
      <c r="X55" s="10"/>
      <c r="Y55" s="13"/>
      <c r="Z55" s="112" t="str">
        <f>IF(AND(R55&lt;&gt;"",C55=""),"Sélectionnez l'investissement éligible (colonne C)      ","")&amp;IF(OR(AND(R55&lt;&gt;"",P55=""),AND(V55&lt;&gt;"",T55=""),AND(Y55&lt;&gt;"",W55="")),"Indiquez la dénomination du fournisseur      ","")&amp;IF(AND(R55&gt;Ref_Invest!$E$46,V55="",Y55=""),"Deux devis comparatifs doivent être renseignés pour cette dépense",IF(AND(R55&gt;Ref_Invest!$E$46,Y55=""),"Un second devis comparatif doit être renseigné pour cette dépense",IF(AND(R55&gt;=Ref_Invest!$E$45,V55=""),"Un devis comparatif doit être renseigné pour cette dépense","")))</f>
        <v/>
      </c>
      <c r="AI55" s="264"/>
      <c r="AJ55" s="264"/>
      <c r="AK55" s="264"/>
      <c r="AL55" s="264"/>
      <c r="AM55" s="264"/>
      <c r="AN55" s="264"/>
      <c r="AO55" s="274"/>
      <c r="AP55" s="274"/>
    </row>
    <row r="56" spans="1:42">
      <c r="A56" s="89" t="str">
        <f>IF(ISNA(VLOOKUP(F56,Ref_Invest!$E$3:$H$31,4,FALSE)),"",VLOOKUP(F56,Ref_Invest!$E$3:$H$31,4,FALSE))</f>
        <v/>
      </c>
      <c r="B56" s="86" t="str">
        <f t="shared" si="0"/>
        <v/>
      </c>
      <c r="C56" s="243"/>
      <c r="D56" s="245"/>
      <c r="E56" s="263"/>
      <c r="F56" s="243"/>
      <c r="G56" s="244"/>
      <c r="H56" s="245"/>
      <c r="I56" s="246"/>
      <c r="J56" s="244"/>
      <c r="K56" s="245"/>
      <c r="L56" s="263"/>
      <c r="M56" s="78"/>
      <c r="N56" s="75" t="str">
        <f>IF(ISNA(VLOOKUP($F56,Ref_Invest!$E$3:$I$31,5,FALSE)),"",IF(VLOOKUP($F56,Ref_Invest!$E$3:$I$31,5,FALSE)=0,"",VLOOKUP($F56,Ref_Invest!$E$3:$I$31,5,FALSE)))</f>
        <v/>
      </c>
      <c r="O56" s="76" t="str">
        <f>IF(A56="ob",IF(M56="","",M56*VLOOKUP($F56,Ref_Invest!$E$3:$K$31,7,FALSE)),IF(A56="of",VLOOKUP($F56,Ref_Invest!$E$3:$J$31,6,FALSE),IF(A56="ot",VLOOKUP($F56,Ref_Invest!$E$3:$L$31,8,FALSE)/100*Ref_Invest!$M$32,"")))</f>
        <v/>
      </c>
      <c r="P56" s="12"/>
      <c r="Q56" s="10"/>
      <c r="R56" s="16"/>
      <c r="S56" s="13"/>
      <c r="T56" s="12"/>
      <c r="U56" s="10"/>
      <c r="V56" s="27"/>
      <c r="W56" s="12"/>
      <c r="X56" s="10"/>
      <c r="Y56" s="13"/>
      <c r="Z56" s="112" t="str">
        <f>IF(AND(R56&lt;&gt;"",C56=""),"Sélectionnez l'investissement éligible (colonne C)      ","")&amp;IF(OR(AND(R56&lt;&gt;"",P56=""),AND(V56&lt;&gt;"",T56=""),AND(Y56&lt;&gt;"",W56="")),"Indiquez la dénomination du fournisseur      ","")&amp;IF(AND(R56&gt;Ref_Invest!$E$46,V56="",Y56=""),"Deux devis comparatifs doivent être renseignés pour cette dépense",IF(AND(R56&gt;Ref_Invest!$E$46,Y56=""),"Un second devis comparatif doit être renseigné pour cette dépense",IF(AND(R56&gt;=Ref_Invest!$E$45,V56=""),"Un devis comparatif doit être renseigné pour cette dépense","")))</f>
        <v/>
      </c>
      <c r="AH56" s="89">
        <v>24</v>
      </c>
      <c r="AI56" s="264" t="str">
        <f>IF(Ref_Invest!$F$50=0,IF(ISNA(VLOOKUP(AH56,Ref_Invest!$B$3:$D$31,3,FALSE))," ",VLOOKUP(AH56,Ref_Invest!$B$3:$D$31,3,FALSE)),IF(Ref_Invest!$F$50=1,IF(ISNA(VLOOKUP(AH56,Ref_Invest!$B$34:$D$39,3,FALSE))," ",VLOOKUP(AH56,Ref_Invest!$B$34:$D$39,3,FALSE))))</f>
        <v xml:space="preserve"> </v>
      </c>
      <c r="AJ56" s="264"/>
      <c r="AK56" s="264"/>
      <c r="AL56" s="264" t="str">
        <f>IF(Ref_Invest!$F$50=1," ",IF(ISNA(VLOOKUP(AH56,Ref_Invest!$B$3:$E$31,4,FALSE))," ",VLOOKUP(AH56,Ref_Invest!$B$3:$E$31,4,FALSE)))</f>
        <v xml:space="preserve"> </v>
      </c>
      <c r="AM56" s="264"/>
      <c r="AN56" s="264"/>
      <c r="AO56" s="274" t="str">
        <f>IF(Ref_Invest!$F$50=0,IF(ISNA(VLOOKUP(AL56,Ref_Invest!$E$3:$N$31,10,FALSE))," ",VLOOKUP(AL56,Ref_Invest!$E$3:$N$31,10,FALSE)),IF(Ref_Invest!$F$50=1,IF(ISNA(VLOOKUP(AI56,Ref_Invest!$D$34:$O$39,12,FALSE))," ",VLOOKUP(AI56,Ref_Invest!$D$34:$O$39,12,FALSE)),""))</f>
        <v xml:space="preserve"> </v>
      </c>
      <c r="AP56" s="274"/>
    </row>
    <row r="57" spans="1:42">
      <c r="A57" s="89" t="str">
        <f>IF(ISNA(VLOOKUP(F57,Ref_Invest!$E$3:$H$31,4,FALSE)),"",VLOOKUP(F57,Ref_Invest!$E$3:$H$31,4,FALSE))</f>
        <v/>
      </c>
      <c r="B57" s="86" t="str">
        <f t="shared" si="0"/>
        <v/>
      </c>
      <c r="C57" s="243"/>
      <c r="D57" s="245"/>
      <c r="E57" s="263"/>
      <c r="F57" s="243"/>
      <c r="G57" s="244"/>
      <c r="H57" s="245"/>
      <c r="I57" s="246"/>
      <c r="J57" s="244"/>
      <c r="K57" s="245"/>
      <c r="L57" s="263"/>
      <c r="M57" s="78"/>
      <c r="N57" s="75" t="str">
        <f>IF(ISNA(VLOOKUP($F57,Ref_Invest!$E$3:$I$31,5,FALSE)),"",IF(VLOOKUP($F57,Ref_Invest!$E$3:$I$31,5,FALSE)=0,"",VLOOKUP($F57,Ref_Invest!$E$3:$I$31,5,FALSE)))</f>
        <v/>
      </c>
      <c r="O57" s="76" t="str">
        <f>IF(A57="ob",IF(M57="","",M57*VLOOKUP($F57,Ref_Invest!$E$3:$K$31,7,FALSE)),IF(A57="of",VLOOKUP($F57,Ref_Invest!$E$3:$J$31,6,FALSE),IF(A57="ot",VLOOKUP($F57,Ref_Invest!$E$3:$L$31,8,FALSE)/100*Ref_Invest!$M$32,"")))</f>
        <v/>
      </c>
      <c r="P57" s="12"/>
      <c r="Q57" s="10"/>
      <c r="R57" s="16"/>
      <c r="S57" s="13"/>
      <c r="T57" s="12"/>
      <c r="U57" s="10"/>
      <c r="V57" s="27"/>
      <c r="W57" s="12"/>
      <c r="X57" s="10"/>
      <c r="Y57" s="13"/>
      <c r="Z57" s="112" t="str">
        <f>IF(AND(R57&lt;&gt;"",C57=""),"Sélectionnez l'investissement éligible (colonne C)      ","")&amp;IF(OR(AND(R57&lt;&gt;"",P57=""),AND(V57&lt;&gt;"",T57=""),AND(Y57&lt;&gt;"",W57="")),"Indiquez la dénomination du fournisseur      ","")&amp;IF(AND(R57&gt;Ref_Invest!$E$46,V57="",Y57=""),"Deux devis comparatifs doivent être renseignés pour cette dépense",IF(AND(R57&gt;Ref_Invest!$E$46,Y57=""),"Un second devis comparatif doit être renseigné pour cette dépense",IF(AND(R57&gt;=Ref_Invest!$E$45,V57=""),"Un devis comparatif doit être renseigné pour cette dépense","")))</f>
        <v/>
      </c>
      <c r="AI57" s="264"/>
      <c r="AJ57" s="264"/>
      <c r="AK57" s="264"/>
      <c r="AL57" s="264"/>
      <c r="AM57" s="264"/>
      <c r="AN57" s="264"/>
      <c r="AO57" s="274"/>
      <c r="AP57" s="274"/>
    </row>
    <row r="58" spans="1:42">
      <c r="A58" s="89" t="str">
        <f>IF(ISNA(VLOOKUP(F58,Ref_Invest!$E$3:$H$31,4,FALSE)),"",VLOOKUP(F58,Ref_Invest!$E$3:$H$31,4,FALSE))</f>
        <v/>
      </c>
      <c r="B58" s="86" t="str">
        <f t="shared" si="0"/>
        <v/>
      </c>
      <c r="C58" s="243"/>
      <c r="D58" s="245"/>
      <c r="E58" s="263"/>
      <c r="F58" s="243"/>
      <c r="G58" s="244"/>
      <c r="H58" s="245"/>
      <c r="I58" s="246"/>
      <c r="J58" s="244"/>
      <c r="K58" s="245"/>
      <c r="L58" s="263"/>
      <c r="M58" s="78"/>
      <c r="N58" s="75" t="str">
        <f>IF(ISNA(VLOOKUP($F58,Ref_Invest!$E$3:$I$31,5,FALSE)),"",IF(VLOOKUP($F58,Ref_Invest!$E$3:$I$31,5,FALSE)=0,"",VLOOKUP($F58,Ref_Invest!$E$3:$I$31,5,FALSE)))</f>
        <v/>
      </c>
      <c r="O58" s="76" t="str">
        <f>IF(A58="ob",IF(M58="","",M58*VLOOKUP($F58,Ref_Invest!$E$3:$K$31,7,FALSE)),IF(A58="of",VLOOKUP($F58,Ref_Invest!$E$3:$J$31,6,FALSE),IF(A58="ot",VLOOKUP($F58,Ref_Invest!$E$3:$L$31,8,FALSE)/100*Ref_Invest!$M$32,"")))</f>
        <v/>
      </c>
      <c r="P58" s="12"/>
      <c r="Q58" s="10"/>
      <c r="R58" s="16"/>
      <c r="S58" s="13"/>
      <c r="T58" s="12"/>
      <c r="U58" s="10"/>
      <c r="V58" s="27"/>
      <c r="W58" s="12"/>
      <c r="X58" s="10"/>
      <c r="Y58" s="13"/>
      <c r="Z58" s="112" t="str">
        <f>IF(AND(R58&lt;&gt;"",C58=""),"Sélectionnez l'investissement éligible (colonne C)      ","")&amp;IF(OR(AND(R58&lt;&gt;"",P58=""),AND(V58&lt;&gt;"",T58=""),AND(Y58&lt;&gt;"",W58="")),"Indiquez la dénomination du fournisseur      ","")&amp;IF(AND(R58&gt;Ref_Invest!$E$46,V58="",Y58=""),"Deux devis comparatifs doivent être renseignés pour cette dépense",IF(AND(R58&gt;Ref_Invest!$E$46,Y58=""),"Un second devis comparatif doit être renseigné pour cette dépense",IF(AND(R58&gt;=Ref_Invest!$E$45,V58=""),"Un devis comparatif doit être renseigné pour cette dépense","")))</f>
        <v/>
      </c>
      <c r="AH58" s="89">
        <v>25</v>
      </c>
      <c r="AI58" s="264" t="str">
        <f>IF(Ref_Invest!$F$50=0,IF(ISNA(VLOOKUP(AH58,Ref_Invest!$B$3:$D$31,3,FALSE))," ",VLOOKUP(AH58,Ref_Invest!$B$3:$D$31,3,FALSE)),IF(Ref_Invest!$F$50=1,IF(ISNA(VLOOKUP(AH58,Ref_Invest!$B$34:$D$39,3,FALSE))," ",VLOOKUP(AH58,Ref_Invest!$B$34:$D$39,3,FALSE))))</f>
        <v xml:space="preserve"> </v>
      </c>
      <c r="AJ58" s="264"/>
      <c r="AK58" s="264"/>
      <c r="AL58" s="264" t="str">
        <f>IF(Ref_Invest!$F$50=1," ",IF(ISNA(VLOOKUP(AH58,Ref_Invest!$B$3:$E$31,4,FALSE))," ",VLOOKUP(AH58,Ref_Invest!$B$3:$E$31,4,FALSE)))</f>
        <v xml:space="preserve"> </v>
      </c>
      <c r="AM58" s="264"/>
      <c r="AN58" s="264"/>
      <c r="AO58" s="274" t="str">
        <f>IF(Ref_Invest!$F$50=0,IF(ISNA(VLOOKUP(AL58,Ref_Invest!$E$3:$N$31,10,FALSE))," ",VLOOKUP(AL58,Ref_Invest!$E$3:$N$31,10,FALSE)),IF(Ref_Invest!$F$50=1,IF(ISNA(VLOOKUP(AI58,Ref_Invest!$D$34:$O$39,12,FALSE))," ",VLOOKUP(AI58,Ref_Invest!$D$34:$O$39,12,FALSE)),""))</f>
        <v xml:space="preserve"> </v>
      </c>
      <c r="AP58" s="274"/>
    </row>
    <row r="59" spans="1:42">
      <c r="A59" s="89" t="str">
        <f>IF(ISNA(VLOOKUP(F59,Ref_Invest!$E$3:$H$31,4,FALSE)),"",VLOOKUP(F59,Ref_Invest!$E$3:$H$31,4,FALSE))</f>
        <v/>
      </c>
      <c r="B59" s="86" t="str">
        <f t="shared" si="0"/>
        <v/>
      </c>
      <c r="C59" s="243"/>
      <c r="D59" s="245"/>
      <c r="E59" s="263"/>
      <c r="F59" s="243"/>
      <c r="G59" s="244"/>
      <c r="H59" s="245"/>
      <c r="I59" s="246"/>
      <c r="J59" s="244"/>
      <c r="K59" s="245"/>
      <c r="L59" s="263"/>
      <c r="M59" s="78"/>
      <c r="N59" s="75" t="str">
        <f>IF(ISNA(VLOOKUP($F59,Ref_Invest!$E$3:$I$31,5,FALSE)),"",IF(VLOOKUP($F59,Ref_Invest!$E$3:$I$31,5,FALSE)=0,"",VLOOKUP($F59,Ref_Invest!$E$3:$I$31,5,FALSE)))</f>
        <v/>
      </c>
      <c r="O59" s="76" t="str">
        <f>IF(A59="ob",IF(M59="","",M59*VLOOKUP($F59,Ref_Invest!$E$3:$K$31,7,FALSE)),IF(A59="of",VLOOKUP($F59,Ref_Invest!$E$3:$J$31,6,FALSE),IF(A59="ot",VLOOKUP($F59,Ref_Invest!$E$3:$L$31,8,FALSE)/100*Ref_Invest!$M$32,"")))</f>
        <v/>
      </c>
      <c r="P59" s="12"/>
      <c r="Q59" s="10"/>
      <c r="R59" s="16"/>
      <c r="S59" s="13"/>
      <c r="T59" s="12"/>
      <c r="U59" s="10"/>
      <c r="V59" s="27"/>
      <c r="W59" s="12"/>
      <c r="X59" s="10"/>
      <c r="Y59" s="13"/>
      <c r="Z59" s="112" t="str">
        <f>IF(AND(R59&lt;&gt;"",C59=""),"Sélectionnez l'investissement éligible (colonne C)      ","")&amp;IF(OR(AND(R59&lt;&gt;"",P59=""),AND(V59&lt;&gt;"",T59=""),AND(Y59&lt;&gt;"",W59="")),"Indiquez la dénomination du fournisseur      ","")&amp;IF(AND(R59&gt;Ref_Invest!$E$46,V59="",Y59=""),"Deux devis comparatifs doivent être renseignés pour cette dépense",IF(AND(R59&gt;Ref_Invest!$E$46,Y59=""),"Un second devis comparatif doit être renseigné pour cette dépense",IF(AND(R59&gt;=Ref_Invest!$E$45,V59=""),"Un devis comparatif doit être renseigné pour cette dépense","")))</f>
        <v/>
      </c>
      <c r="AI59" s="264"/>
      <c r="AJ59" s="264"/>
      <c r="AK59" s="264"/>
      <c r="AL59" s="264"/>
      <c r="AM59" s="264"/>
      <c r="AN59" s="264"/>
      <c r="AO59" s="274"/>
      <c r="AP59" s="274"/>
    </row>
    <row r="60" spans="1:42">
      <c r="A60" s="89" t="str">
        <f>IF(ISNA(VLOOKUP(F60,Ref_Invest!$E$3:$H$31,4,FALSE)),"",VLOOKUP(F60,Ref_Invest!$E$3:$H$31,4,FALSE))</f>
        <v/>
      </c>
      <c r="B60" s="86" t="str">
        <f t="shared" si="0"/>
        <v/>
      </c>
      <c r="C60" s="243"/>
      <c r="D60" s="245"/>
      <c r="E60" s="263"/>
      <c r="F60" s="243"/>
      <c r="G60" s="244"/>
      <c r="H60" s="245"/>
      <c r="I60" s="246"/>
      <c r="J60" s="244"/>
      <c r="K60" s="245"/>
      <c r="L60" s="263"/>
      <c r="M60" s="78"/>
      <c r="N60" s="75" t="str">
        <f>IF(ISNA(VLOOKUP($F60,Ref_Invest!$E$3:$I$31,5,FALSE)),"",IF(VLOOKUP($F60,Ref_Invest!$E$3:$I$31,5,FALSE)=0,"",VLOOKUP($F60,Ref_Invest!$E$3:$I$31,5,FALSE)))</f>
        <v/>
      </c>
      <c r="O60" s="76" t="str">
        <f>IF(A60="ob",IF(M60="","",M60*VLOOKUP($F60,Ref_Invest!$E$3:$K$31,7,FALSE)),IF(A60="of",VLOOKUP($F60,Ref_Invest!$E$3:$J$31,6,FALSE),IF(A60="ot",VLOOKUP($F60,Ref_Invest!$E$3:$L$31,8,FALSE)/100*Ref_Invest!$M$32,"")))</f>
        <v/>
      </c>
      <c r="P60" s="12"/>
      <c r="Q60" s="10"/>
      <c r="R60" s="16"/>
      <c r="S60" s="13"/>
      <c r="T60" s="12"/>
      <c r="U60" s="10"/>
      <c r="V60" s="27"/>
      <c r="W60" s="12"/>
      <c r="X60" s="10"/>
      <c r="Y60" s="13"/>
      <c r="Z60" s="112" t="str">
        <f>IF(AND(R60&lt;&gt;"",C60=""),"Sélectionnez l'investissement éligible (colonne C)      ","")&amp;IF(OR(AND(R60&lt;&gt;"",P60=""),AND(V60&lt;&gt;"",T60=""),AND(Y60&lt;&gt;"",W60="")),"Indiquez la dénomination du fournisseur      ","")&amp;IF(AND(R60&gt;Ref_Invest!$E$46,V60="",Y60=""),"Deux devis comparatifs doivent être renseignés pour cette dépense",IF(AND(R60&gt;Ref_Invest!$E$46,Y60=""),"Un second devis comparatif doit être renseigné pour cette dépense",IF(AND(R60&gt;=Ref_Invest!$E$45,V60=""),"Un devis comparatif doit être renseigné pour cette dépense","")))</f>
        <v/>
      </c>
      <c r="AH60" s="89">
        <v>26</v>
      </c>
      <c r="AI60" s="264" t="str">
        <f>IF(Ref_Invest!$F$50=0,IF(ISNA(VLOOKUP(AH60,Ref_Invest!$B$3:$D$31,3,FALSE))," ",VLOOKUP(AH60,Ref_Invest!$B$3:$D$31,3,FALSE)),IF(Ref_Invest!$F$50=1,IF(ISNA(VLOOKUP(AH60,Ref_Invest!$B$34:$D$39,3,FALSE))," ",VLOOKUP(AH60,Ref_Invest!$B$34:$D$39,3,FALSE))))</f>
        <v xml:space="preserve"> </v>
      </c>
      <c r="AJ60" s="264"/>
      <c r="AK60" s="264"/>
      <c r="AL60" s="264" t="str">
        <f>IF(Ref_Invest!$F$50=1," ",IF(ISNA(VLOOKUP(AH60,Ref_Invest!$B$3:$E$31,4,FALSE))," ",VLOOKUP(AH60,Ref_Invest!$B$3:$E$31,4,FALSE)))</f>
        <v xml:space="preserve"> </v>
      </c>
      <c r="AM60" s="264"/>
      <c r="AN60" s="264"/>
      <c r="AO60" s="274" t="str">
        <f>IF(Ref_Invest!$F$50=0,IF(ISNA(VLOOKUP(AL60,Ref_Invest!$E$3:$N$31,10,FALSE))," ",VLOOKUP(AL60,Ref_Invest!$E$3:$N$31,10,FALSE)),IF(Ref_Invest!$F$50=1,IF(ISNA(VLOOKUP(AI60,Ref_Invest!$D$34:$O$39,12,FALSE))," ",VLOOKUP(AI60,Ref_Invest!$D$34:$O$39,12,FALSE)),""))</f>
        <v xml:space="preserve"> </v>
      </c>
      <c r="AP60" s="274"/>
    </row>
    <row r="61" spans="1:42">
      <c r="A61" s="89" t="str">
        <f>IF(ISNA(VLOOKUP(F61,Ref_Invest!$E$3:$H$31,4,FALSE)),"",VLOOKUP(F61,Ref_Invest!$E$3:$H$31,4,FALSE))</f>
        <v/>
      </c>
      <c r="B61" s="86" t="str">
        <f t="shared" si="0"/>
        <v/>
      </c>
      <c r="C61" s="243"/>
      <c r="D61" s="245"/>
      <c r="E61" s="263"/>
      <c r="F61" s="243"/>
      <c r="G61" s="244"/>
      <c r="H61" s="245"/>
      <c r="I61" s="246"/>
      <c r="J61" s="244"/>
      <c r="K61" s="245"/>
      <c r="L61" s="263"/>
      <c r="M61" s="78"/>
      <c r="N61" s="75" t="str">
        <f>IF(ISNA(VLOOKUP($F61,Ref_Invest!$E$3:$I$31,5,FALSE)),"",IF(VLOOKUP($F61,Ref_Invest!$E$3:$I$31,5,FALSE)=0,"",VLOOKUP($F61,Ref_Invest!$E$3:$I$31,5,FALSE)))</f>
        <v/>
      </c>
      <c r="O61" s="76" t="str">
        <f>IF(A61="ob",IF(M61="","",M61*VLOOKUP($F61,Ref_Invest!$E$3:$K$31,7,FALSE)),IF(A61="of",VLOOKUP($F61,Ref_Invest!$E$3:$J$31,6,FALSE),IF(A61="ot",VLOOKUP($F61,Ref_Invest!$E$3:$L$31,8,FALSE)/100*Ref_Invest!$M$32,"")))</f>
        <v/>
      </c>
      <c r="P61" s="12"/>
      <c r="Q61" s="10"/>
      <c r="R61" s="16"/>
      <c r="S61" s="13"/>
      <c r="T61" s="12"/>
      <c r="U61" s="10"/>
      <c r="V61" s="27"/>
      <c r="W61" s="12"/>
      <c r="X61" s="10"/>
      <c r="Y61" s="13"/>
      <c r="Z61" s="112" t="str">
        <f>IF(AND(R61&lt;&gt;"",C61=""),"Sélectionnez l'investissement éligible (colonne C)      ","")&amp;IF(OR(AND(R61&lt;&gt;"",P61=""),AND(V61&lt;&gt;"",T61=""),AND(Y61&lt;&gt;"",W61="")),"Indiquez la dénomination du fournisseur      ","")&amp;IF(AND(R61&gt;Ref_Invest!$E$46,V61="",Y61=""),"Deux devis comparatifs doivent être renseignés pour cette dépense",IF(AND(R61&gt;Ref_Invest!$E$46,Y61=""),"Un second devis comparatif doit être renseigné pour cette dépense",IF(AND(R61&gt;=Ref_Invest!$E$45,V61=""),"Un devis comparatif doit être renseigné pour cette dépense","")))</f>
        <v/>
      </c>
      <c r="AI61" s="264"/>
      <c r="AJ61" s="264"/>
      <c r="AK61" s="264"/>
      <c r="AL61" s="264"/>
      <c r="AM61" s="264"/>
      <c r="AN61" s="264"/>
      <c r="AO61" s="274"/>
      <c r="AP61" s="274"/>
    </row>
    <row r="62" spans="1:42">
      <c r="A62" s="89" t="str">
        <f>IF(ISNA(VLOOKUP(F62,Ref_Invest!$E$3:$H$31,4,FALSE)),"",VLOOKUP(F62,Ref_Invest!$E$3:$H$31,4,FALSE))</f>
        <v/>
      </c>
      <c r="B62" s="86" t="str">
        <f t="shared" si="0"/>
        <v/>
      </c>
      <c r="C62" s="243"/>
      <c r="D62" s="245"/>
      <c r="E62" s="263"/>
      <c r="F62" s="243"/>
      <c r="G62" s="244"/>
      <c r="H62" s="245"/>
      <c r="I62" s="246"/>
      <c r="J62" s="244"/>
      <c r="K62" s="245"/>
      <c r="L62" s="263"/>
      <c r="M62" s="78"/>
      <c r="N62" s="75" t="str">
        <f>IF(ISNA(VLOOKUP($F62,Ref_Invest!$E$3:$I$31,5,FALSE)),"",IF(VLOOKUP($F62,Ref_Invest!$E$3:$I$31,5,FALSE)=0,"",VLOOKUP($F62,Ref_Invest!$E$3:$I$31,5,FALSE)))</f>
        <v/>
      </c>
      <c r="O62" s="76" t="str">
        <f>IF(A62="ob",IF(M62="","",M62*VLOOKUP($F62,Ref_Invest!$E$3:$K$31,7,FALSE)),IF(A62="of",VLOOKUP($F62,Ref_Invest!$E$3:$J$31,6,FALSE),IF(A62="ot",VLOOKUP($F62,Ref_Invest!$E$3:$L$31,8,FALSE)/100*Ref_Invest!$M$32,"")))</f>
        <v/>
      </c>
      <c r="P62" s="12"/>
      <c r="Q62" s="10"/>
      <c r="R62" s="16"/>
      <c r="S62" s="13"/>
      <c r="T62" s="12"/>
      <c r="U62" s="10"/>
      <c r="V62" s="27"/>
      <c r="W62" s="12"/>
      <c r="X62" s="10"/>
      <c r="Y62" s="13"/>
      <c r="Z62" s="112" t="str">
        <f>IF(AND(R62&lt;&gt;"",C62=""),"Sélectionnez l'investissement éligible (colonne C)      ","")&amp;IF(OR(AND(R62&lt;&gt;"",P62=""),AND(V62&lt;&gt;"",T62=""),AND(Y62&lt;&gt;"",W62="")),"Indiquez la dénomination du fournisseur      ","")&amp;IF(AND(R62&gt;Ref_Invest!$E$46,V62="",Y62=""),"Deux devis comparatifs doivent être renseignés pour cette dépense",IF(AND(R62&gt;Ref_Invest!$E$46,Y62=""),"Un second devis comparatif doit être renseigné pour cette dépense",IF(AND(R62&gt;=Ref_Invest!$E$45,V62=""),"Un devis comparatif doit être renseigné pour cette dépense","")))</f>
        <v/>
      </c>
      <c r="AH62" s="89">
        <v>27</v>
      </c>
      <c r="AI62" s="264" t="str">
        <f>IF(Ref_Invest!$F$50=0,IF(ISNA(VLOOKUP(AH62,Ref_Invest!$B$3:$D$31,3,FALSE))," ",VLOOKUP(AH62,Ref_Invest!$B$3:$D$31,3,FALSE)),IF(Ref_Invest!$F$50=1,IF(ISNA(VLOOKUP(AH62,Ref_Invest!$B$34:$D$39,3,FALSE))," ",VLOOKUP(AH62,Ref_Invest!$B$34:$D$39,3,FALSE))))</f>
        <v xml:space="preserve"> </v>
      </c>
      <c r="AJ62" s="264"/>
      <c r="AK62" s="264"/>
      <c r="AL62" s="264" t="str">
        <f>IF(Ref_Invest!$F$50=1," ",IF(ISNA(VLOOKUP(AH62,Ref_Invest!$B$3:$E$31,4,FALSE))," ",VLOOKUP(AH62,Ref_Invest!$B$3:$E$31,4,FALSE)))</f>
        <v xml:space="preserve"> </v>
      </c>
      <c r="AM62" s="264"/>
      <c r="AN62" s="264"/>
      <c r="AO62" s="274" t="str">
        <f>IF(Ref_Invest!$F$50=0,IF(ISNA(VLOOKUP(AL62,Ref_Invest!$E$3:$N$31,10,FALSE))," ",VLOOKUP(AL62,Ref_Invest!$E$3:$N$31,10,FALSE)),IF(Ref_Invest!$F$50=1,IF(ISNA(VLOOKUP(AI62,Ref_Invest!$D$34:$O$39,12,FALSE))," ",VLOOKUP(AI62,Ref_Invest!$D$34:$O$39,12,FALSE)),""))</f>
        <v xml:space="preserve"> </v>
      </c>
      <c r="AP62" s="274"/>
    </row>
    <row r="63" spans="1:42">
      <c r="A63" s="89" t="str">
        <f>IF(ISNA(VLOOKUP(F63,Ref_Invest!$E$3:$H$31,4,FALSE)),"",VLOOKUP(F63,Ref_Invest!$E$3:$H$31,4,FALSE))</f>
        <v/>
      </c>
      <c r="B63" s="86" t="str">
        <f t="shared" si="0"/>
        <v/>
      </c>
      <c r="C63" s="243"/>
      <c r="D63" s="245"/>
      <c r="E63" s="263"/>
      <c r="F63" s="243"/>
      <c r="G63" s="244"/>
      <c r="H63" s="245"/>
      <c r="I63" s="246"/>
      <c r="J63" s="244"/>
      <c r="K63" s="245"/>
      <c r="L63" s="263"/>
      <c r="M63" s="78"/>
      <c r="N63" s="75" t="str">
        <f>IF(ISNA(VLOOKUP($F63,Ref_Invest!$E$3:$I$31,5,FALSE)),"",IF(VLOOKUP($F63,Ref_Invest!$E$3:$I$31,5,FALSE)=0,"",VLOOKUP($F63,Ref_Invest!$E$3:$I$31,5,FALSE)))</f>
        <v/>
      </c>
      <c r="O63" s="76" t="str">
        <f>IF(A63="ob",IF(M63="","",M63*VLOOKUP($F63,Ref_Invest!$E$3:$K$31,7,FALSE)),IF(A63="of",VLOOKUP($F63,Ref_Invest!$E$3:$J$31,6,FALSE),IF(A63="ot",VLOOKUP($F63,Ref_Invest!$E$3:$L$31,8,FALSE)/100*Ref_Invest!$M$32,"")))</f>
        <v/>
      </c>
      <c r="P63" s="12"/>
      <c r="Q63" s="10"/>
      <c r="R63" s="16"/>
      <c r="S63" s="13"/>
      <c r="T63" s="12"/>
      <c r="U63" s="10"/>
      <c r="V63" s="27"/>
      <c r="W63" s="12"/>
      <c r="X63" s="10"/>
      <c r="Y63" s="13"/>
      <c r="Z63" s="112" t="str">
        <f>IF(AND(R63&lt;&gt;"",C63=""),"Sélectionnez l'investissement éligible (colonne C)      ","")&amp;IF(OR(AND(R63&lt;&gt;"",P63=""),AND(V63&lt;&gt;"",T63=""),AND(Y63&lt;&gt;"",W63="")),"Indiquez la dénomination du fournisseur      ","")&amp;IF(AND(R63&gt;Ref_Invest!$E$46,V63="",Y63=""),"Deux devis comparatifs doivent être renseignés pour cette dépense",IF(AND(R63&gt;Ref_Invest!$E$46,Y63=""),"Un second devis comparatif doit être renseigné pour cette dépense",IF(AND(R63&gt;=Ref_Invest!$E$45,V63=""),"Un devis comparatif doit être renseigné pour cette dépense","")))</f>
        <v/>
      </c>
      <c r="AI63" s="264"/>
      <c r="AJ63" s="264"/>
      <c r="AK63" s="264"/>
      <c r="AL63" s="264"/>
      <c r="AM63" s="264"/>
      <c r="AN63" s="264"/>
      <c r="AO63" s="274"/>
      <c r="AP63" s="274"/>
    </row>
    <row r="64" spans="1:42">
      <c r="A64" s="89" t="str">
        <f>IF(ISNA(VLOOKUP(F64,Ref_Invest!$E$3:$H$31,4,FALSE)),"",VLOOKUP(F64,Ref_Invest!$E$3:$H$31,4,FALSE))</f>
        <v/>
      </c>
      <c r="B64" s="86" t="str">
        <f t="shared" si="0"/>
        <v/>
      </c>
      <c r="C64" s="243"/>
      <c r="D64" s="245"/>
      <c r="E64" s="263"/>
      <c r="F64" s="243"/>
      <c r="G64" s="244"/>
      <c r="H64" s="245"/>
      <c r="I64" s="246"/>
      <c r="J64" s="244"/>
      <c r="K64" s="245"/>
      <c r="L64" s="263"/>
      <c r="M64" s="78"/>
      <c r="N64" s="75" t="str">
        <f>IF(ISNA(VLOOKUP($F64,Ref_Invest!$E$3:$I$31,5,FALSE)),"",IF(VLOOKUP($F64,Ref_Invest!$E$3:$I$31,5,FALSE)=0,"",VLOOKUP($F64,Ref_Invest!$E$3:$I$31,5,FALSE)))</f>
        <v/>
      </c>
      <c r="O64" s="76" t="str">
        <f>IF(A64="ob",IF(M64="","",M64*VLOOKUP($F64,Ref_Invest!$E$3:$K$31,7,FALSE)),IF(A64="of",VLOOKUP($F64,Ref_Invest!$E$3:$J$31,6,FALSE),IF(A64="ot",VLOOKUP($F64,Ref_Invest!$E$3:$L$31,8,FALSE)/100*Ref_Invest!$M$32,"")))</f>
        <v/>
      </c>
      <c r="P64" s="12"/>
      <c r="Q64" s="10"/>
      <c r="R64" s="16"/>
      <c r="S64" s="13"/>
      <c r="T64" s="12"/>
      <c r="U64" s="10"/>
      <c r="V64" s="27"/>
      <c r="W64" s="12"/>
      <c r="X64" s="10"/>
      <c r="Y64" s="13"/>
      <c r="Z64" s="112" t="str">
        <f>IF(AND(R64&lt;&gt;"",C64=""),"Sélectionnez l'investissement éligible (colonne C)      ","")&amp;IF(OR(AND(R64&lt;&gt;"",P64=""),AND(V64&lt;&gt;"",T64=""),AND(Y64&lt;&gt;"",W64="")),"Indiquez la dénomination du fournisseur      ","")&amp;IF(AND(R64&gt;Ref_Invest!$E$46,V64="",Y64=""),"Deux devis comparatifs doivent être renseignés pour cette dépense",IF(AND(R64&gt;Ref_Invest!$E$46,Y64=""),"Un second devis comparatif doit être renseigné pour cette dépense",IF(AND(R64&gt;=Ref_Invest!$E$45,V64=""),"Un devis comparatif doit être renseigné pour cette dépense","")))</f>
        <v/>
      </c>
      <c r="AH64" s="89">
        <v>28</v>
      </c>
      <c r="AI64" s="264" t="str">
        <f>IF(Ref_Invest!$F$50=0,IF(ISNA(VLOOKUP(AH64,Ref_Invest!$B$3:$D$31,3,FALSE))," ",VLOOKUP(AH64,Ref_Invest!$B$3:$D$31,3,FALSE)),IF(Ref_Invest!$F$50=1,IF(ISNA(VLOOKUP(AH64,Ref_Invest!$B$34:$D$39,3,FALSE))," ",VLOOKUP(AH64,Ref_Invest!$B$34:$D$39,3,FALSE))))</f>
        <v xml:space="preserve"> </v>
      </c>
      <c r="AJ64" s="264"/>
      <c r="AK64" s="264"/>
      <c r="AL64" s="264" t="str">
        <f>IF(Ref_Invest!$F$50=1," ",IF(ISNA(VLOOKUP(AH64,Ref_Invest!$B$3:$E$31,4,FALSE))," ",VLOOKUP(AH64,Ref_Invest!$B$3:$E$31,4,FALSE)))</f>
        <v xml:space="preserve"> </v>
      </c>
      <c r="AM64" s="264"/>
      <c r="AN64" s="264"/>
      <c r="AO64" s="274" t="str">
        <f>IF(Ref_Invest!$F$50=0,IF(ISNA(VLOOKUP(AL64,Ref_Invest!$E$3:$N$31,10,FALSE))," ",VLOOKUP(AL64,Ref_Invest!$E$3:$N$31,10,FALSE)),IF(Ref_Invest!$F$50=1,IF(ISNA(VLOOKUP(AI64,Ref_Invest!$D$34:$O$39,12,FALSE))," ",VLOOKUP(AI64,Ref_Invest!$D$34:$O$39,12,FALSE)),""))</f>
        <v xml:space="preserve"> </v>
      </c>
      <c r="AP64" s="274"/>
    </row>
    <row r="65" spans="1:42">
      <c r="A65" s="89" t="str">
        <f>IF(ISNA(VLOOKUP(F65,Ref_Invest!$E$3:$H$31,4,FALSE)),"",VLOOKUP(F65,Ref_Invest!$E$3:$H$31,4,FALSE))</f>
        <v/>
      </c>
      <c r="B65" s="86" t="str">
        <f t="shared" si="0"/>
        <v/>
      </c>
      <c r="C65" s="243"/>
      <c r="D65" s="245"/>
      <c r="E65" s="263"/>
      <c r="F65" s="243"/>
      <c r="G65" s="244"/>
      <c r="H65" s="245"/>
      <c r="I65" s="246"/>
      <c r="J65" s="244"/>
      <c r="K65" s="245"/>
      <c r="L65" s="263"/>
      <c r="M65" s="78"/>
      <c r="N65" s="75" t="str">
        <f>IF(ISNA(VLOOKUP($F65,Ref_Invest!$E$3:$I$31,5,FALSE)),"",IF(VLOOKUP($F65,Ref_Invest!$E$3:$I$31,5,FALSE)=0,"",VLOOKUP($F65,Ref_Invest!$E$3:$I$31,5,FALSE)))</f>
        <v/>
      </c>
      <c r="O65" s="76" t="str">
        <f>IF(A65="ob",IF(M65="","",M65*VLOOKUP($F65,Ref_Invest!$E$3:$K$31,7,FALSE)),IF(A65="of",VLOOKUP($F65,Ref_Invest!$E$3:$J$31,6,FALSE),IF(A65="ot",VLOOKUP($F65,Ref_Invest!$E$3:$L$31,8,FALSE)/100*Ref_Invest!$M$32,"")))</f>
        <v/>
      </c>
      <c r="P65" s="12"/>
      <c r="Q65" s="10"/>
      <c r="R65" s="16"/>
      <c r="S65" s="13"/>
      <c r="T65" s="12"/>
      <c r="U65" s="10"/>
      <c r="V65" s="27"/>
      <c r="W65" s="12"/>
      <c r="X65" s="10"/>
      <c r="Y65" s="13"/>
      <c r="Z65" s="112" t="str">
        <f>IF(AND(R65&lt;&gt;"",C65=""),"Sélectionnez l'investissement éligible (colonne C)      ","")&amp;IF(OR(AND(R65&lt;&gt;"",P65=""),AND(V65&lt;&gt;"",T65=""),AND(Y65&lt;&gt;"",W65="")),"Indiquez la dénomination du fournisseur      ","")&amp;IF(AND(R65&gt;Ref_Invest!$E$46,V65="",Y65=""),"Deux devis comparatifs doivent être renseignés pour cette dépense",IF(AND(R65&gt;Ref_Invest!$E$46,Y65=""),"Un second devis comparatif doit être renseigné pour cette dépense",IF(AND(R65&gt;=Ref_Invest!$E$45,V65=""),"Un devis comparatif doit être renseigné pour cette dépense","")))</f>
        <v/>
      </c>
      <c r="AI65" s="264"/>
      <c r="AJ65" s="264"/>
      <c r="AK65" s="264"/>
      <c r="AL65" s="264"/>
      <c r="AM65" s="264"/>
      <c r="AN65" s="264"/>
      <c r="AO65" s="274"/>
      <c r="AP65" s="274"/>
    </row>
    <row r="66" spans="1:42">
      <c r="A66" s="89" t="str">
        <f>IF(ISNA(VLOOKUP(F66,Ref_Invest!$E$3:$H$31,4,FALSE)),"",VLOOKUP(F66,Ref_Invest!$E$3:$H$31,4,FALSE))</f>
        <v/>
      </c>
      <c r="B66" s="86" t="str">
        <f t="shared" si="0"/>
        <v/>
      </c>
      <c r="C66" s="243"/>
      <c r="D66" s="245"/>
      <c r="E66" s="263"/>
      <c r="F66" s="243"/>
      <c r="G66" s="244"/>
      <c r="H66" s="245"/>
      <c r="I66" s="246"/>
      <c r="J66" s="244"/>
      <c r="K66" s="245"/>
      <c r="L66" s="263"/>
      <c r="M66" s="78"/>
      <c r="N66" s="75" t="str">
        <f>IF(ISNA(VLOOKUP($F66,Ref_Invest!$E$3:$I$31,5,FALSE)),"",IF(VLOOKUP($F66,Ref_Invest!$E$3:$I$31,5,FALSE)=0,"",VLOOKUP($F66,Ref_Invest!$E$3:$I$31,5,FALSE)))</f>
        <v/>
      </c>
      <c r="O66" s="76" t="str">
        <f>IF(A66="ob",IF(M66="","",M66*VLOOKUP($F66,Ref_Invest!$E$3:$K$31,7,FALSE)),IF(A66="of",VLOOKUP($F66,Ref_Invest!$E$3:$J$31,6,FALSE),IF(A66="ot",VLOOKUP($F66,Ref_Invest!$E$3:$L$31,8,FALSE)/100*Ref_Invest!$M$32,"")))</f>
        <v/>
      </c>
      <c r="P66" s="12"/>
      <c r="Q66" s="10"/>
      <c r="R66" s="16"/>
      <c r="S66" s="13"/>
      <c r="T66" s="12"/>
      <c r="U66" s="10"/>
      <c r="V66" s="27"/>
      <c r="W66" s="12"/>
      <c r="X66" s="10"/>
      <c r="Y66" s="13"/>
      <c r="Z66" s="112" t="str">
        <f>IF(AND(R66&lt;&gt;"",C66=""),"Sélectionnez l'investissement éligible (colonne C)      ","")&amp;IF(OR(AND(R66&lt;&gt;"",P66=""),AND(V66&lt;&gt;"",T66=""),AND(Y66&lt;&gt;"",W66="")),"Indiquez la dénomination du fournisseur      ","")&amp;IF(AND(R66&gt;Ref_Invest!$E$46,V66="",Y66=""),"Deux devis comparatifs doivent être renseignés pour cette dépense",IF(AND(R66&gt;Ref_Invest!$E$46,Y66=""),"Un second devis comparatif doit être renseigné pour cette dépense",IF(AND(R66&gt;=Ref_Invest!$E$45,V66=""),"Un devis comparatif doit être renseigné pour cette dépense","")))</f>
        <v/>
      </c>
      <c r="AH66" s="89">
        <v>29</v>
      </c>
      <c r="AI66" s="264" t="str">
        <f>IF(Ref_Invest!$F$50=0,IF(ISNA(VLOOKUP(AH66,Ref_Invest!$B$3:$D$31,3,FALSE))," ",VLOOKUP(AH66,Ref_Invest!$B$3:$D$31,3,FALSE)),IF(Ref_Invest!$F$50=1,IF(ISNA(VLOOKUP(AH66,Ref_Invest!$B$34:$D$39,3,FALSE))," ",VLOOKUP(AH66,Ref_Invest!$B$34:$D$39,3,FALSE))))</f>
        <v xml:space="preserve"> </v>
      </c>
      <c r="AJ66" s="264"/>
      <c r="AK66" s="264"/>
      <c r="AL66" s="264" t="str">
        <f>IF(Ref_Invest!$F$50=1," ",IF(ISNA(VLOOKUP(AH66,Ref_Invest!$B$3:$E$31,4,FALSE))," ",VLOOKUP(AH66,Ref_Invest!$B$3:$E$31,4,FALSE)))</f>
        <v xml:space="preserve"> </v>
      </c>
      <c r="AM66" s="264"/>
      <c r="AN66" s="264"/>
      <c r="AO66" s="274" t="str">
        <f>IF(Ref_Invest!$F$50=0,IF(ISNA(VLOOKUP(AL66,Ref_Invest!$E$3:$N$31,10,FALSE))," ",VLOOKUP(AL66,Ref_Invest!$E$3:$N$31,10,FALSE)),IF(Ref_Invest!$F$50=1,IF(ISNA(VLOOKUP(AI66,Ref_Invest!$D$34:$O$39,12,FALSE))," ",VLOOKUP(AI66,Ref_Invest!$D$34:$O$39,12,FALSE)),""))</f>
        <v xml:space="preserve"> </v>
      </c>
      <c r="AP66" s="274"/>
    </row>
    <row r="67" spans="1:42">
      <c r="A67" s="89" t="str">
        <f>IF(ISNA(VLOOKUP(F67,Ref_Invest!$E$3:$H$31,4,FALSE)),"",VLOOKUP(F67,Ref_Invest!$E$3:$H$31,4,FALSE))</f>
        <v/>
      </c>
      <c r="B67" s="86" t="str">
        <f t="shared" si="0"/>
        <v/>
      </c>
      <c r="C67" s="243"/>
      <c r="D67" s="245"/>
      <c r="E67" s="263"/>
      <c r="F67" s="243"/>
      <c r="G67" s="244"/>
      <c r="H67" s="245"/>
      <c r="I67" s="246"/>
      <c r="J67" s="244"/>
      <c r="K67" s="245"/>
      <c r="L67" s="263"/>
      <c r="M67" s="78"/>
      <c r="N67" s="75" t="str">
        <f>IF(ISNA(VLOOKUP($F67,Ref_Invest!$E$3:$I$31,5,FALSE)),"",IF(VLOOKUP($F67,Ref_Invest!$E$3:$I$31,5,FALSE)=0,"",VLOOKUP($F67,Ref_Invest!$E$3:$I$31,5,FALSE)))</f>
        <v/>
      </c>
      <c r="O67" s="76" t="str">
        <f>IF(A67="ob",IF(M67="","",M67*VLOOKUP($F67,Ref_Invest!$E$3:$K$31,7,FALSE)),IF(A67="of",VLOOKUP($F67,Ref_Invest!$E$3:$J$31,6,FALSE),IF(A67="ot",VLOOKUP($F67,Ref_Invest!$E$3:$L$31,8,FALSE)/100*Ref_Invest!$M$32,"")))</f>
        <v/>
      </c>
      <c r="P67" s="12"/>
      <c r="Q67" s="10"/>
      <c r="R67" s="16"/>
      <c r="S67" s="13"/>
      <c r="T67" s="12"/>
      <c r="U67" s="10"/>
      <c r="V67" s="27"/>
      <c r="W67" s="12"/>
      <c r="X67" s="10"/>
      <c r="Y67" s="13"/>
      <c r="Z67" s="112" t="str">
        <f>IF(AND(R67&lt;&gt;"",C67=""),"Sélectionnez l'investissement éligible (colonne C)      ","")&amp;IF(OR(AND(R67&lt;&gt;"",P67=""),AND(V67&lt;&gt;"",T67=""),AND(Y67&lt;&gt;"",W67="")),"Indiquez la dénomination du fournisseur      ","")&amp;IF(AND(R67&gt;Ref_Invest!$E$46,V67="",Y67=""),"Deux devis comparatifs doivent être renseignés pour cette dépense",IF(AND(R67&gt;Ref_Invest!$E$46,Y67=""),"Un second devis comparatif doit être renseigné pour cette dépense",IF(AND(R67&gt;=Ref_Invest!$E$45,V67=""),"Un devis comparatif doit être renseigné pour cette dépense","")))</f>
        <v/>
      </c>
      <c r="AI67" s="264"/>
      <c r="AJ67" s="264"/>
      <c r="AK67" s="264"/>
      <c r="AL67" s="264"/>
      <c r="AM67" s="264"/>
      <c r="AN67" s="264"/>
      <c r="AO67" s="274"/>
      <c r="AP67" s="274"/>
    </row>
    <row r="68" spans="1:42">
      <c r="A68" s="89" t="str">
        <f>IF(ISNA(VLOOKUP(F68,Ref_Invest!$E$3:$H$31,4,FALSE)),"",VLOOKUP(F68,Ref_Invest!$E$3:$H$31,4,FALSE))</f>
        <v/>
      </c>
      <c r="B68" s="86" t="str">
        <f t="shared" si="0"/>
        <v/>
      </c>
      <c r="C68" s="243"/>
      <c r="D68" s="245"/>
      <c r="E68" s="263"/>
      <c r="F68" s="243"/>
      <c r="G68" s="244"/>
      <c r="H68" s="245"/>
      <c r="I68" s="246"/>
      <c r="J68" s="244"/>
      <c r="K68" s="245"/>
      <c r="L68" s="263"/>
      <c r="M68" s="78"/>
      <c r="N68" s="75" t="str">
        <f>IF(ISNA(VLOOKUP($F68,Ref_Invest!$E$3:$I$31,5,FALSE)),"",IF(VLOOKUP($F68,Ref_Invest!$E$3:$I$31,5,FALSE)=0,"",VLOOKUP($F68,Ref_Invest!$E$3:$I$31,5,FALSE)))</f>
        <v/>
      </c>
      <c r="O68" s="76" t="str">
        <f>IF(A68="ob",IF(M68="","",M68*VLOOKUP($F68,Ref_Invest!$E$3:$K$31,7,FALSE)),IF(A68="of",VLOOKUP($F68,Ref_Invest!$E$3:$J$31,6,FALSE),IF(A68="ot",VLOOKUP($F68,Ref_Invest!$E$3:$L$31,8,FALSE)/100*Ref_Invest!$M$32,"")))</f>
        <v/>
      </c>
      <c r="P68" s="12"/>
      <c r="Q68" s="10"/>
      <c r="R68" s="16"/>
      <c r="S68" s="13"/>
      <c r="T68" s="12"/>
      <c r="U68" s="10"/>
      <c r="V68" s="27"/>
      <c r="W68" s="12"/>
      <c r="X68" s="10"/>
      <c r="Y68" s="13"/>
      <c r="Z68" s="112" t="str">
        <f>IF(AND(R68&lt;&gt;"",C68=""),"Sélectionnez l'investissement éligible (colonne C)      ","")&amp;IF(OR(AND(R68&lt;&gt;"",P68=""),AND(V68&lt;&gt;"",T68=""),AND(Y68&lt;&gt;"",W68="")),"Indiquez la dénomination du fournisseur      ","")&amp;IF(AND(R68&gt;Ref_Invest!$E$46,V68="",Y68=""),"Deux devis comparatifs doivent être renseignés pour cette dépense",IF(AND(R68&gt;Ref_Invest!$E$46,Y68=""),"Un second devis comparatif doit être renseigné pour cette dépense",IF(AND(R68&gt;=Ref_Invest!$E$45,V68=""),"Un devis comparatif doit être renseigné pour cette dépense","")))</f>
        <v/>
      </c>
      <c r="AH68" s="89">
        <v>30</v>
      </c>
      <c r="AI68" s="89"/>
      <c r="AJ68" s="89"/>
      <c r="AK68" s="89"/>
      <c r="AL68" s="89">
        <v>31</v>
      </c>
      <c r="AM68" s="89">
        <v>32</v>
      </c>
      <c r="AN68" s="89">
        <v>34</v>
      </c>
      <c r="AO68" s="89">
        <v>35</v>
      </c>
      <c r="AP68" s="89">
        <v>36</v>
      </c>
    </row>
    <row r="69" spans="1:42">
      <c r="A69" s="89" t="str">
        <f>IF(ISNA(VLOOKUP(F69,Ref_Invest!$E$3:$H$31,4,FALSE)),"",VLOOKUP(F69,Ref_Invest!$E$3:$H$31,4,FALSE))</f>
        <v/>
      </c>
      <c r="B69" s="86" t="str">
        <f t="shared" si="0"/>
        <v/>
      </c>
      <c r="C69" s="243"/>
      <c r="D69" s="245"/>
      <c r="E69" s="263"/>
      <c r="F69" s="243"/>
      <c r="G69" s="244"/>
      <c r="H69" s="245"/>
      <c r="I69" s="246"/>
      <c r="J69" s="244"/>
      <c r="K69" s="245"/>
      <c r="L69" s="263"/>
      <c r="M69" s="78"/>
      <c r="N69" s="75" t="str">
        <f>IF(ISNA(VLOOKUP($F69,Ref_Invest!$E$3:$I$31,5,FALSE)),"",IF(VLOOKUP($F69,Ref_Invest!$E$3:$I$31,5,FALSE)=0,"",VLOOKUP($F69,Ref_Invest!$E$3:$I$31,5,FALSE)))</f>
        <v/>
      </c>
      <c r="O69" s="76" t="str">
        <f>IF(A69="ob",IF(M69="","",M69*VLOOKUP($F69,Ref_Invest!$E$3:$K$31,7,FALSE)),IF(A69="of",VLOOKUP($F69,Ref_Invest!$E$3:$J$31,6,FALSE),IF(A69="ot",VLOOKUP($F69,Ref_Invest!$E$3:$L$31,8,FALSE)/100*Ref_Invest!$M$32,"")))</f>
        <v/>
      </c>
      <c r="P69" s="12"/>
      <c r="Q69" s="10"/>
      <c r="R69" s="16"/>
      <c r="S69" s="13"/>
      <c r="T69" s="12"/>
      <c r="U69" s="10"/>
      <c r="V69" s="27"/>
      <c r="W69" s="12"/>
      <c r="X69" s="10"/>
      <c r="Y69" s="13"/>
      <c r="Z69" s="112" t="str">
        <f>IF(AND(R69&lt;&gt;"",C69=""),"Sélectionnez l'investissement éligible (colonne C)      ","")&amp;IF(OR(AND(R69&lt;&gt;"",P69=""),AND(V69&lt;&gt;"",T69=""),AND(Y69&lt;&gt;"",W69="")),"Indiquez la dénomination du fournisseur      ","")&amp;IF(AND(R69&gt;Ref_Invest!$E$46,V69="",Y69=""),"Deux devis comparatifs doivent être renseignés pour cette dépense",IF(AND(R69&gt;Ref_Invest!$E$46,Y69=""),"Un second devis comparatif doit être renseigné pour cette dépense",IF(AND(R69&gt;=Ref_Invest!$E$45,V69=""),"Un devis comparatif doit être renseigné pour cette dépense","")))</f>
        <v/>
      </c>
      <c r="AI69" s="89"/>
      <c r="AJ69" s="89"/>
      <c r="AK69" s="89"/>
      <c r="AL69" s="89"/>
      <c r="AM69" s="89"/>
      <c r="AN69" s="89"/>
      <c r="AO69" s="89"/>
      <c r="AP69" s="89"/>
    </row>
    <row r="70" spans="1:42">
      <c r="A70" s="89" t="str">
        <f>IF(ISNA(VLOOKUP(F70,Ref_Invest!$E$3:$H$31,4,FALSE)),"",VLOOKUP(F70,Ref_Invest!$E$3:$H$31,4,FALSE))</f>
        <v/>
      </c>
      <c r="B70" s="86" t="str">
        <f t="shared" si="0"/>
        <v/>
      </c>
      <c r="C70" s="243"/>
      <c r="D70" s="245"/>
      <c r="E70" s="263"/>
      <c r="F70" s="243"/>
      <c r="G70" s="244"/>
      <c r="H70" s="245"/>
      <c r="I70" s="246"/>
      <c r="J70" s="244"/>
      <c r="K70" s="245"/>
      <c r="L70" s="263"/>
      <c r="M70" s="78"/>
      <c r="N70" s="75" t="str">
        <f>IF(ISNA(VLOOKUP($F70,Ref_Invest!$E$3:$I$31,5,FALSE)),"",IF(VLOOKUP($F70,Ref_Invest!$E$3:$I$31,5,FALSE)=0,"",VLOOKUP($F70,Ref_Invest!$E$3:$I$31,5,FALSE)))</f>
        <v/>
      </c>
      <c r="O70" s="76" t="str">
        <f>IF(A70="ob",IF(M70="","",M70*VLOOKUP($F70,Ref_Invest!$E$3:$K$31,7,FALSE)),IF(A70="of",VLOOKUP($F70,Ref_Invest!$E$3:$J$31,6,FALSE),IF(A70="ot",VLOOKUP($F70,Ref_Invest!$E$3:$L$31,8,FALSE)/100*Ref_Invest!$M$32,"")))</f>
        <v/>
      </c>
      <c r="P70" s="12"/>
      <c r="Q70" s="10"/>
      <c r="R70" s="16"/>
      <c r="S70" s="13"/>
      <c r="T70" s="12"/>
      <c r="U70" s="10"/>
      <c r="V70" s="27"/>
      <c r="W70" s="12"/>
      <c r="X70" s="10"/>
      <c r="Y70" s="13"/>
      <c r="Z70" s="112" t="str">
        <f>IF(AND(R70&lt;&gt;"",C70=""),"Sélectionnez l'investissement éligible (colonne C)      ","")&amp;IF(OR(AND(R70&lt;&gt;"",P70=""),AND(V70&lt;&gt;"",T70=""),AND(Y70&lt;&gt;"",W70="")),"Indiquez la dénomination du fournisseur      ","")&amp;IF(AND(R70&gt;Ref_Invest!$E$46,V70="",Y70=""),"Deux devis comparatifs doivent être renseignés pour cette dépense",IF(AND(R70&gt;Ref_Invest!$E$46,Y70=""),"Un second devis comparatif doit être renseigné pour cette dépense",IF(AND(R70&gt;=Ref_Invest!$E$45,V70=""),"Un devis comparatif doit être renseigné pour cette dépense","")))</f>
        <v/>
      </c>
    </row>
    <row r="71" spans="1:42">
      <c r="A71" s="89" t="str">
        <f>IF(ISNA(VLOOKUP(F71,Ref_Invest!$E$3:$H$31,4,FALSE)),"",VLOOKUP(F71,Ref_Invest!$E$3:$H$31,4,FALSE))</f>
        <v/>
      </c>
      <c r="B71" s="86" t="str">
        <f t="shared" si="0"/>
        <v/>
      </c>
      <c r="C71" s="243"/>
      <c r="D71" s="245"/>
      <c r="E71" s="263"/>
      <c r="F71" s="243"/>
      <c r="G71" s="244"/>
      <c r="H71" s="245"/>
      <c r="I71" s="246"/>
      <c r="J71" s="244"/>
      <c r="K71" s="245"/>
      <c r="L71" s="263"/>
      <c r="M71" s="78"/>
      <c r="N71" s="75" t="str">
        <f>IF(ISNA(VLOOKUP($F71,Ref_Invest!$E$3:$I$31,5,FALSE)),"",IF(VLOOKUP($F71,Ref_Invest!$E$3:$I$31,5,FALSE)=0,"",VLOOKUP($F71,Ref_Invest!$E$3:$I$31,5,FALSE)))</f>
        <v/>
      </c>
      <c r="O71" s="76" t="str">
        <f>IF(A71="ob",IF(M71="","",M71*VLOOKUP($F71,Ref_Invest!$E$3:$K$31,7,FALSE)),IF(A71="of",VLOOKUP($F71,Ref_Invest!$E$3:$J$31,6,FALSE),IF(A71="ot",VLOOKUP($F71,Ref_Invest!$E$3:$L$31,8,FALSE)/100*Ref_Invest!$M$32,"")))</f>
        <v/>
      </c>
      <c r="P71" s="12"/>
      <c r="Q71" s="10"/>
      <c r="R71" s="16"/>
      <c r="S71" s="13"/>
      <c r="T71" s="12"/>
      <c r="U71" s="10"/>
      <c r="V71" s="27"/>
      <c r="W71" s="12"/>
      <c r="X71" s="10"/>
      <c r="Y71" s="13"/>
      <c r="Z71" s="112" t="str">
        <f>IF(AND(R71&lt;&gt;"",C71=""),"Sélectionnez l'investissement éligible (colonne C)      ","")&amp;IF(OR(AND(R71&lt;&gt;"",P71=""),AND(V71&lt;&gt;"",T71=""),AND(Y71&lt;&gt;"",W71="")),"Indiquez la dénomination du fournisseur      ","")&amp;IF(AND(R71&gt;Ref_Invest!$E$46,V71="",Y71=""),"Deux devis comparatifs doivent être renseignés pour cette dépense",IF(AND(R71&gt;Ref_Invest!$E$46,Y71=""),"Un second devis comparatif doit être renseigné pour cette dépense",IF(AND(R71&gt;=Ref_Invest!$E$45,V71=""),"Un devis comparatif doit être renseigné pour cette dépense","")))</f>
        <v/>
      </c>
    </row>
    <row r="72" spans="1:42">
      <c r="A72" s="89" t="str">
        <f>IF(ISNA(VLOOKUP(F72,Ref_Invest!$E$3:$H$31,4,FALSE)),"",VLOOKUP(F72,Ref_Invest!$E$3:$H$31,4,FALSE))</f>
        <v/>
      </c>
      <c r="B72" s="86" t="str">
        <f t="shared" si="0"/>
        <v/>
      </c>
      <c r="C72" s="243"/>
      <c r="D72" s="245"/>
      <c r="E72" s="263"/>
      <c r="F72" s="243"/>
      <c r="G72" s="244"/>
      <c r="H72" s="245"/>
      <c r="I72" s="246"/>
      <c r="J72" s="244"/>
      <c r="K72" s="245"/>
      <c r="L72" s="263"/>
      <c r="M72" s="78"/>
      <c r="N72" s="75" t="str">
        <f>IF(ISNA(VLOOKUP($F72,Ref_Invest!$E$3:$I$31,5,FALSE)),"",IF(VLOOKUP($F72,Ref_Invest!$E$3:$I$31,5,FALSE)=0,"",VLOOKUP($F72,Ref_Invest!$E$3:$I$31,5,FALSE)))</f>
        <v/>
      </c>
      <c r="O72" s="76" t="str">
        <f>IF(A72="ob",IF(M72="","",M72*VLOOKUP($F72,Ref_Invest!$E$3:$K$31,7,FALSE)),IF(A72="of",VLOOKUP($F72,Ref_Invest!$E$3:$J$31,6,FALSE),IF(A72="ot",VLOOKUP($F72,Ref_Invest!$E$3:$L$31,8,FALSE)/100*Ref_Invest!$M$32,"")))</f>
        <v/>
      </c>
      <c r="P72" s="12"/>
      <c r="Q72" s="10"/>
      <c r="R72" s="16"/>
      <c r="S72" s="13"/>
      <c r="T72" s="12"/>
      <c r="U72" s="10"/>
      <c r="V72" s="27"/>
      <c r="W72" s="12"/>
      <c r="X72" s="10"/>
      <c r="Y72" s="13"/>
      <c r="Z72" s="112" t="str">
        <f>IF(AND(R72&lt;&gt;"",C72=""),"Sélectionnez l'investissement éligible (colonne C)      ","")&amp;IF(OR(AND(R72&lt;&gt;"",P72=""),AND(V72&lt;&gt;"",T72=""),AND(Y72&lt;&gt;"",W72="")),"Indiquez la dénomination du fournisseur      ","")&amp;IF(AND(R72&gt;Ref_Invest!$E$46,V72="",Y72=""),"Deux devis comparatifs doivent être renseignés pour cette dépense",IF(AND(R72&gt;Ref_Invest!$E$46,Y72=""),"Un second devis comparatif doit être renseigné pour cette dépense",IF(AND(R72&gt;=Ref_Invest!$E$45,V72=""),"Un devis comparatif doit être renseigné pour cette dépense","")))</f>
        <v/>
      </c>
    </row>
    <row r="73" spans="1:42">
      <c r="A73" s="89" t="str">
        <f>IF(ISNA(VLOOKUP(F73,Ref_Invest!$E$3:$H$31,4,FALSE)),"",VLOOKUP(F73,Ref_Invest!$E$3:$H$31,4,FALSE))</f>
        <v/>
      </c>
      <c r="B73" s="86" t="str">
        <f t="shared" si="0"/>
        <v/>
      </c>
      <c r="C73" s="243"/>
      <c r="D73" s="245"/>
      <c r="E73" s="263"/>
      <c r="F73" s="243"/>
      <c r="G73" s="244"/>
      <c r="H73" s="245"/>
      <c r="I73" s="246"/>
      <c r="J73" s="244"/>
      <c r="K73" s="245"/>
      <c r="L73" s="263"/>
      <c r="M73" s="78"/>
      <c r="N73" s="75" t="str">
        <f>IF(ISNA(VLOOKUP($F73,Ref_Invest!$E$3:$I$31,5,FALSE)),"",IF(VLOOKUP($F73,Ref_Invest!$E$3:$I$31,5,FALSE)=0,"",VLOOKUP($F73,Ref_Invest!$E$3:$I$31,5,FALSE)))</f>
        <v/>
      </c>
      <c r="O73" s="76" t="str">
        <f>IF(A73="ob",IF(M73="","",M73*VLOOKUP($F73,Ref_Invest!$E$3:$K$31,7,FALSE)),IF(A73="of",VLOOKUP($F73,Ref_Invest!$E$3:$J$31,6,FALSE),IF(A73="ot",VLOOKUP($F73,Ref_Invest!$E$3:$L$31,8,FALSE)/100*Ref_Invest!$M$32,"")))</f>
        <v/>
      </c>
      <c r="P73" s="12"/>
      <c r="Q73" s="10"/>
      <c r="R73" s="16"/>
      <c r="S73" s="13"/>
      <c r="T73" s="12"/>
      <c r="U73" s="10"/>
      <c r="V73" s="27"/>
      <c r="W73" s="12"/>
      <c r="X73" s="10"/>
      <c r="Y73" s="13"/>
      <c r="Z73" s="112" t="str">
        <f>IF(AND(R73&lt;&gt;"",C73=""),"Sélectionnez l'investissement éligible (colonne C)      ","")&amp;IF(OR(AND(R73&lt;&gt;"",P73=""),AND(V73&lt;&gt;"",T73=""),AND(Y73&lt;&gt;"",W73="")),"Indiquez la dénomination du fournisseur      ","")&amp;IF(AND(R73&gt;Ref_Invest!$E$46,V73="",Y73=""),"Deux devis comparatifs doivent être renseignés pour cette dépense",IF(AND(R73&gt;Ref_Invest!$E$46,Y73=""),"Un second devis comparatif doit être renseigné pour cette dépense",IF(AND(R73&gt;=Ref_Invest!$E$45,V73=""),"Un devis comparatif doit être renseigné pour cette dépense","")))</f>
        <v/>
      </c>
    </row>
    <row r="74" spans="1:42">
      <c r="A74" s="89" t="str">
        <f>IF(ISNA(VLOOKUP(F74,Ref_Invest!$E$3:$H$31,4,FALSE)),"",VLOOKUP(F74,Ref_Invest!$E$3:$H$31,4,FALSE))</f>
        <v/>
      </c>
      <c r="B74" s="86" t="str">
        <f t="shared" si="0"/>
        <v/>
      </c>
      <c r="C74" s="243"/>
      <c r="D74" s="245"/>
      <c r="E74" s="263"/>
      <c r="F74" s="243"/>
      <c r="G74" s="244"/>
      <c r="H74" s="245"/>
      <c r="I74" s="246"/>
      <c r="J74" s="244"/>
      <c r="K74" s="245"/>
      <c r="L74" s="263"/>
      <c r="M74" s="78"/>
      <c r="N74" s="75" t="str">
        <f>IF(ISNA(VLOOKUP($F74,Ref_Invest!$E$3:$I$31,5,FALSE)),"",IF(VLOOKUP($F74,Ref_Invest!$E$3:$I$31,5,FALSE)=0,"",VLOOKUP($F74,Ref_Invest!$E$3:$I$31,5,FALSE)))</f>
        <v/>
      </c>
      <c r="O74" s="76" t="str">
        <f>IF(A74="ob",IF(M74="","",M74*VLOOKUP($F74,Ref_Invest!$E$3:$K$31,7,FALSE)),IF(A74="of",VLOOKUP($F74,Ref_Invest!$E$3:$J$31,6,FALSE),IF(A74="ot",VLOOKUP($F74,Ref_Invest!$E$3:$L$31,8,FALSE)/100*Ref_Invest!$M$32,"")))</f>
        <v/>
      </c>
      <c r="P74" s="12"/>
      <c r="Q74" s="10"/>
      <c r="R74" s="16"/>
      <c r="S74" s="13"/>
      <c r="T74" s="12"/>
      <c r="U74" s="10"/>
      <c r="V74" s="27"/>
      <c r="W74" s="12"/>
      <c r="X74" s="10"/>
      <c r="Y74" s="13"/>
      <c r="Z74" s="112" t="str">
        <f>IF(AND(R74&lt;&gt;"",C74=""),"Sélectionnez l'investissement éligible (colonne C)      ","")&amp;IF(OR(AND(R74&lt;&gt;"",P74=""),AND(V74&lt;&gt;"",T74=""),AND(Y74&lt;&gt;"",W74="")),"Indiquez la dénomination du fournisseur      ","")&amp;IF(AND(R74&gt;Ref_Invest!$E$46,V74="",Y74=""),"Deux devis comparatifs doivent être renseignés pour cette dépense",IF(AND(R74&gt;Ref_Invest!$E$46,Y74=""),"Un second devis comparatif doit être renseigné pour cette dépense",IF(AND(R74&gt;=Ref_Invest!$E$45,V74=""),"Un devis comparatif doit être renseigné pour cette dépense","")))</f>
        <v/>
      </c>
    </row>
    <row r="75" spans="1:42">
      <c r="A75" s="89" t="str">
        <f>IF(ISNA(VLOOKUP(F75,Ref_Invest!$E$3:$H$31,4,FALSE)),"",VLOOKUP(F75,Ref_Invest!$E$3:$H$31,4,FALSE))</f>
        <v/>
      </c>
      <c r="B75" s="86" t="str">
        <f t="shared" si="0"/>
        <v/>
      </c>
      <c r="C75" s="243"/>
      <c r="D75" s="245"/>
      <c r="E75" s="263"/>
      <c r="F75" s="243"/>
      <c r="G75" s="244"/>
      <c r="H75" s="245"/>
      <c r="I75" s="246"/>
      <c r="J75" s="244"/>
      <c r="K75" s="245"/>
      <c r="L75" s="263"/>
      <c r="M75" s="78"/>
      <c r="N75" s="75" t="str">
        <f>IF(ISNA(VLOOKUP($F75,Ref_Invest!$E$3:$I$31,5,FALSE)),"",IF(VLOOKUP($F75,Ref_Invest!$E$3:$I$31,5,FALSE)=0,"",VLOOKUP($F75,Ref_Invest!$E$3:$I$31,5,FALSE)))</f>
        <v/>
      </c>
      <c r="O75" s="76" t="str">
        <f>IF(A75="ob",IF(M75="","",M75*VLOOKUP($F75,Ref_Invest!$E$3:$K$31,7,FALSE)),IF(A75="of",VLOOKUP($F75,Ref_Invest!$E$3:$J$31,6,FALSE),IF(A75="ot",VLOOKUP($F75,Ref_Invest!$E$3:$L$31,8,FALSE)/100*Ref_Invest!$M$32,"")))</f>
        <v/>
      </c>
      <c r="P75" s="12"/>
      <c r="Q75" s="10"/>
      <c r="R75" s="16"/>
      <c r="S75" s="13"/>
      <c r="T75" s="12"/>
      <c r="U75" s="10"/>
      <c r="V75" s="27"/>
      <c r="W75" s="12"/>
      <c r="X75" s="10"/>
      <c r="Y75" s="13"/>
      <c r="Z75" s="112" t="str">
        <f>IF(AND(R75&lt;&gt;"",C75=""),"Sélectionnez l'investissement éligible (colonne C)      ","")&amp;IF(OR(AND(R75&lt;&gt;"",P75=""),AND(V75&lt;&gt;"",T75=""),AND(Y75&lt;&gt;"",W75="")),"Indiquez la dénomination du fournisseur      ","")&amp;IF(AND(R75&gt;Ref_Invest!$E$46,V75="",Y75=""),"Deux devis comparatifs doivent être renseignés pour cette dépense",IF(AND(R75&gt;Ref_Invest!$E$46,Y75=""),"Un second devis comparatif doit être renseigné pour cette dépense",IF(AND(R75&gt;=Ref_Invest!$E$45,V75=""),"Un devis comparatif doit être renseigné pour cette dépense","")))</f>
        <v/>
      </c>
    </row>
    <row r="76" spans="1:42">
      <c r="A76" s="89" t="str">
        <f>IF(ISNA(VLOOKUP(F76,Ref_Invest!$E$3:$H$31,4,FALSE)),"",VLOOKUP(F76,Ref_Invest!$E$3:$H$31,4,FALSE))</f>
        <v/>
      </c>
      <c r="B76" s="86" t="str">
        <f t="shared" si="0"/>
        <v/>
      </c>
      <c r="C76" s="243"/>
      <c r="D76" s="245"/>
      <c r="E76" s="263"/>
      <c r="F76" s="243"/>
      <c r="G76" s="244"/>
      <c r="H76" s="245"/>
      <c r="I76" s="246"/>
      <c r="J76" s="244"/>
      <c r="K76" s="245"/>
      <c r="L76" s="263"/>
      <c r="M76" s="78"/>
      <c r="N76" s="75" t="str">
        <f>IF(ISNA(VLOOKUP($F76,Ref_Invest!$E$3:$I$31,5,FALSE)),"",IF(VLOOKUP($F76,Ref_Invest!$E$3:$I$31,5,FALSE)=0,"",VLOOKUP($F76,Ref_Invest!$E$3:$I$31,5,FALSE)))</f>
        <v/>
      </c>
      <c r="O76" s="76" t="str">
        <f>IF(A76="ob",IF(M76="","",M76*VLOOKUP($F76,Ref_Invest!$E$3:$K$31,7,FALSE)),IF(A76="of",VLOOKUP($F76,Ref_Invest!$E$3:$J$31,6,FALSE),IF(A76="ot",VLOOKUP($F76,Ref_Invest!$E$3:$L$31,8,FALSE)/100*Ref_Invest!$M$32,"")))</f>
        <v/>
      </c>
      <c r="P76" s="12"/>
      <c r="Q76" s="10"/>
      <c r="R76" s="16"/>
      <c r="S76" s="13"/>
      <c r="T76" s="12"/>
      <c r="U76" s="10"/>
      <c r="V76" s="27"/>
      <c r="W76" s="12"/>
      <c r="X76" s="10"/>
      <c r="Y76" s="13"/>
      <c r="Z76" s="112" t="str">
        <f>IF(AND(R76&lt;&gt;"",C76=""),"Sélectionnez l'investissement éligible (colonne C)      ","")&amp;IF(OR(AND(R76&lt;&gt;"",P76=""),AND(V76&lt;&gt;"",T76=""),AND(Y76&lt;&gt;"",W76="")),"Indiquez la dénomination du fournisseur      ","")&amp;IF(AND(R76&gt;Ref_Invest!$E$46,V76="",Y76=""),"Deux devis comparatifs doivent être renseignés pour cette dépense",IF(AND(R76&gt;Ref_Invest!$E$46,Y76=""),"Un second devis comparatif doit être renseigné pour cette dépense",IF(AND(R76&gt;=Ref_Invest!$E$45,V76=""),"Un devis comparatif doit être renseigné pour cette dépense","")))</f>
        <v/>
      </c>
    </row>
    <row r="77" spans="1:42">
      <c r="A77" s="89" t="str">
        <f>IF(ISNA(VLOOKUP(F77,Ref_Invest!$E$3:$H$31,4,FALSE)),"",VLOOKUP(F77,Ref_Invest!$E$3:$H$31,4,FALSE))</f>
        <v/>
      </c>
      <c r="B77" s="86" t="str">
        <f t="shared" si="0"/>
        <v/>
      </c>
      <c r="C77" s="243"/>
      <c r="D77" s="245"/>
      <c r="E77" s="263"/>
      <c r="F77" s="243"/>
      <c r="G77" s="244"/>
      <c r="H77" s="245"/>
      <c r="I77" s="246"/>
      <c r="J77" s="244"/>
      <c r="K77" s="245"/>
      <c r="L77" s="263"/>
      <c r="M77" s="78"/>
      <c r="N77" s="75" t="str">
        <f>IF(ISNA(VLOOKUP($F77,Ref_Invest!$E$3:$I$31,5,FALSE)),"",IF(VLOOKUP($F77,Ref_Invest!$E$3:$I$31,5,FALSE)=0,"",VLOOKUP($F77,Ref_Invest!$E$3:$I$31,5,FALSE)))</f>
        <v/>
      </c>
      <c r="O77" s="76" t="str">
        <f>IF(A77="ob",IF(M77="","",M77*VLOOKUP($F77,Ref_Invest!$E$3:$K$31,7,FALSE)),IF(A77="of",VLOOKUP($F77,Ref_Invest!$E$3:$J$31,6,FALSE),IF(A77="ot",VLOOKUP($F77,Ref_Invest!$E$3:$L$31,8,FALSE)/100*Ref_Invest!$M$32,"")))</f>
        <v/>
      </c>
      <c r="P77" s="12"/>
      <c r="Q77" s="10"/>
      <c r="R77" s="16"/>
      <c r="S77" s="13"/>
      <c r="T77" s="12"/>
      <c r="U77" s="10"/>
      <c r="V77" s="27"/>
      <c r="W77" s="12"/>
      <c r="X77" s="10"/>
      <c r="Y77" s="13"/>
      <c r="Z77" s="112" t="str">
        <f>IF(AND(R77&lt;&gt;"",C77=""),"Sélectionnez l'investissement éligible (colonne C)      ","")&amp;IF(OR(AND(R77&lt;&gt;"",P77=""),AND(V77&lt;&gt;"",T77=""),AND(Y77&lt;&gt;"",W77="")),"Indiquez la dénomination du fournisseur      ","")&amp;IF(AND(R77&gt;Ref_Invest!$E$46,V77="",Y77=""),"Deux devis comparatifs doivent être renseignés pour cette dépense",IF(AND(R77&gt;Ref_Invest!$E$46,Y77=""),"Un second devis comparatif doit être renseigné pour cette dépense",IF(AND(R77&gt;=Ref_Invest!$E$45,V77=""),"Un devis comparatif doit être renseigné pour cette dépense","")))</f>
        <v/>
      </c>
    </row>
    <row r="78" spans="1:42">
      <c r="A78" s="89" t="str">
        <f>IF(ISNA(VLOOKUP(F78,Ref_Invest!$E$3:$H$31,4,FALSE)),"",VLOOKUP(F78,Ref_Invest!$E$3:$H$31,4,FALSE))</f>
        <v/>
      </c>
      <c r="B78" s="86" t="str">
        <f t="shared" si="0"/>
        <v/>
      </c>
      <c r="C78" s="243"/>
      <c r="D78" s="245"/>
      <c r="E78" s="263"/>
      <c r="F78" s="243"/>
      <c r="G78" s="244"/>
      <c r="H78" s="245"/>
      <c r="I78" s="246"/>
      <c r="J78" s="244"/>
      <c r="K78" s="245"/>
      <c r="L78" s="263"/>
      <c r="M78" s="78"/>
      <c r="N78" s="75" t="str">
        <f>IF(ISNA(VLOOKUP($F78,Ref_Invest!$E$3:$I$31,5,FALSE)),"",IF(VLOOKUP($F78,Ref_Invest!$E$3:$I$31,5,FALSE)=0,"",VLOOKUP($F78,Ref_Invest!$E$3:$I$31,5,FALSE)))</f>
        <v/>
      </c>
      <c r="O78" s="76" t="str">
        <f>IF(A78="ob",IF(M78="","",M78*VLOOKUP($F78,Ref_Invest!$E$3:$K$31,7,FALSE)),IF(A78="of",VLOOKUP($F78,Ref_Invest!$E$3:$J$31,6,FALSE),IF(A78="ot",VLOOKUP($F78,Ref_Invest!$E$3:$L$31,8,FALSE)/100*Ref_Invest!$M$32,"")))</f>
        <v/>
      </c>
      <c r="P78" s="12"/>
      <c r="Q78" s="10"/>
      <c r="R78" s="16"/>
      <c r="S78" s="13"/>
      <c r="T78" s="12"/>
      <c r="U78" s="10"/>
      <c r="V78" s="27"/>
      <c r="W78" s="12"/>
      <c r="X78" s="10"/>
      <c r="Y78" s="13"/>
      <c r="Z78" s="112" t="str">
        <f>IF(AND(R78&lt;&gt;"",C78=""),"Sélectionnez l'investissement éligible (colonne C)      ","")&amp;IF(OR(AND(R78&lt;&gt;"",P78=""),AND(V78&lt;&gt;"",T78=""),AND(Y78&lt;&gt;"",W78="")),"Indiquez la dénomination du fournisseur      ","")&amp;IF(AND(R78&gt;Ref_Invest!$E$46,V78="",Y78=""),"Deux devis comparatifs doivent être renseignés pour cette dépense",IF(AND(R78&gt;Ref_Invest!$E$46,Y78=""),"Un second devis comparatif doit être renseigné pour cette dépense",IF(AND(R78&gt;=Ref_Invest!$E$45,V78=""),"Un devis comparatif doit être renseigné pour cette dépense","")))</f>
        <v/>
      </c>
    </row>
    <row r="79" spans="1:42">
      <c r="A79" s="89" t="str">
        <f>IF(ISNA(VLOOKUP(F79,Ref_Invest!$E$3:$H$31,4,FALSE)),"",VLOOKUP(F79,Ref_Invest!$E$3:$H$31,4,FALSE))</f>
        <v/>
      </c>
      <c r="B79" s="86" t="str">
        <f t="shared" si="0"/>
        <v/>
      </c>
      <c r="C79" s="243"/>
      <c r="D79" s="245"/>
      <c r="E79" s="263"/>
      <c r="F79" s="243"/>
      <c r="G79" s="244"/>
      <c r="H79" s="245"/>
      <c r="I79" s="246"/>
      <c r="J79" s="244"/>
      <c r="K79" s="245"/>
      <c r="L79" s="263"/>
      <c r="M79" s="78"/>
      <c r="N79" s="75" t="str">
        <f>IF(ISNA(VLOOKUP($F79,Ref_Invest!$E$3:$I$31,5,FALSE)),"",IF(VLOOKUP($F79,Ref_Invest!$E$3:$I$31,5,FALSE)=0,"",VLOOKUP($F79,Ref_Invest!$E$3:$I$31,5,FALSE)))</f>
        <v/>
      </c>
      <c r="O79" s="76" t="str">
        <f>IF(A79="ob",IF(M79="","",M79*VLOOKUP($F79,Ref_Invest!$E$3:$K$31,7,FALSE)),IF(A79="of",VLOOKUP($F79,Ref_Invest!$E$3:$J$31,6,FALSE),IF(A79="ot",VLOOKUP($F79,Ref_Invest!$E$3:$L$31,8,FALSE)/100*Ref_Invest!$M$32,"")))</f>
        <v/>
      </c>
      <c r="P79" s="12"/>
      <c r="Q79" s="10"/>
      <c r="R79" s="16"/>
      <c r="S79" s="13"/>
      <c r="T79" s="12"/>
      <c r="U79" s="10"/>
      <c r="V79" s="27"/>
      <c r="W79" s="12"/>
      <c r="X79" s="10"/>
      <c r="Y79" s="13"/>
      <c r="Z79" s="112" t="str">
        <f>IF(AND(R79&lt;&gt;"",C79=""),"Sélectionnez l'investissement éligible (colonne C)      ","")&amp;IF(OR(AND(R79&lt;&gt;"",P79=""),AND(V79&lt;&gt;"",T79=""),AND(Y79&lt;&gt;"",W79="")),"Indiquez la dénomination du fournisseur      ","")&amp;IF(AND(R79&gt;Ref_Invest!$E$46,V79="",Y79=""),"Deux devis comparatifs doivent être renseignés pour cette dépense",IF(AND(R79&gt;Ref_Invest!$E$46,Y79=""),"Un second devis comparatif doit être renseigné pour cette dépense",IF(AND(R79&gt;=Ref_Invest!$E$45,V79=""),"Un devis comparatif doit être renseigné pour cette dépense","")))</f>
        <v/>
      </c>
    </row>
    <row r="80" spans="1:42">
      <c r="A80" s="89" t="str">
        <f>IF(ISNA(VLOOKUP(F80,Ref_Invest!$E$3:$H$31,4,FALSE)),"",VLOOKUP(F80,Ref_Invest!$E$3:$H$31,4,FALSE))</f>
        <v/>
      </c>
      <c r="B80" s="86" t="str">
        <f t="shared" si="0"/>
        <v/>
      </c>
      <c r="C80" s="243"/>
      <c r="D80" s="245"/>
      <c r="E80" s="263"/>
      <c r="F80" s="243"/>
      <c r="G80" s="244"/>
      <c r="H80" s="245"/>
      <c r="I80" s="246"/>
      <c r="J80" s="244"/>
      <c r="K80" s="245"/>
      <c r="L80" s="263"/>
      <c r="M80" s="78"/>
      <c r="N80" s="75" t="str">
        <f>IF(ISNA(VLOOKUP($F80,Ref_Invest!$E$3:$I$31,5,FALSE)),"",IF(VLOOKUP($F80,Ref_Invest!$E$3:$I$31,5,FALSE)=0,"",VLOOKUP($F80,Ref_Invest!$E$3:$I$31,5,FALSE)))</f>
        <v/>
      </c>
      <c r="O80" s="76" t="str">
        <f>IF(A80="ob",IF(M80="","",M80*VLOOKUP($F80,Ref_Invest!$E$3:$K$31,7,FALSE)),IF(A80="of",VLOOKUP($F80,Ref_Invest!$E$3:$J$31,6,FALSE),IF(A80="ot",VLOOKUP($F80,Ref_Invest!$E$3:$L$31,8,FALSE)/100*Ref_Invest!$M$32,"")))</f>
        <v/>
      </c>
      <c r="P80" s="12"/>
      <c r="Q80" s="10"/>
      <c r="R80" s="16"/>
      <c r="S80" s="13"/>
      <c r="T80" s="12"/>
      <c r="U80" s="10"/>
      <c r="V80" s="27"/>
      <c r="W80" s="12"/>
      <c r="X80" s="10"/>
      <c r="Y80" s="13"/>
      <c r="Z80" s="112" t="str">
        <f>IF(AND(R80&lt;&gt;"",C80=""),"Sélectionnez l'investissement éligible (colonne C)      ","")&amp;IF(OR(AND(R80&lt;&gt;"",P80=""),AND(V80&lt;&gt;"",T80=""),AND(Y80&lt;&gt;"",W80="")),"Indiquez la dénomination du fournisseur      ","")&amp;IF(AND(R80&gt;Ref_Invest!$E$46,V80="",Y80=""),"Deux devis comparatifs doivent être renseignés pour cette dépense",IF(AND(R80&gt;Ref_Invest!$E$46,Y80=""),"Un second devis comparatif doit être renseigné pour cette dépense",IF(AND(R80&gt;=Ref_Invest!$E$45,V80=""),"Un devis comparatif doit être renseigné pour cette dépense","")))</f>
        <v/>
      </c>
    </row>
    <row r="81" spans="1:26">
      <c r="A81" s="89" t="str">
        <f>IF(ISNA(VLOOKUP(F81,Ref_Invest!$E$3:$H$31,4,FALSE)),"",VLOOKUP(F81,Ref_Invest!$E$3:$H$31,4,FALSE))</f>
        <v/>
      </c>
      <c r="B81" s="86" t="str">
        <f t="shared" si="0"/>
        <v/>
      </c>
      <c r="C81" s="243"/>
      <c r="D81" s="245"/>
      <c r="E81" s="263"/>
      <c r="F81" s="243"/>
      <c r="G81" s="244"/>
      <c r="H81" s="245"/>
      <c r="I81" s="246"/>
      <c r="J81" s="244"/>
      <c r="K81" s="245"/>
      <c r="L81" s="263"/>
      <c r="M81" s="78"/>
      <c r="N81" s="75" t="str">
        <f>IF(ISNA(VLOOKUP($F81,Ref_Invest!$E$3:$I$31,5,FALSE)),"",IF(VLOOKUP($F81,Ref_Invest!$E$3:$I$31,5,FALSE)=0,"",VLOOKUP($F81,Ref_Invest!$E$3:$I$31,5,FALSE)))</f>
        <v/>
      </c>
      <c r="O81" s="76" t="str">
        <f>IF(A81="ob",IF(M81="","",M81*VLOOKUP($F81,Ref_Invest!$E$3:$K$31,7,FALSE)),IF(A81="of",VLOOKUP($F81,Ref_Invest!$E$3:$J$31,6,FALSE),IF(A81="ot",VLOOKUP($F81,Ref_Invest!$E$3:$L$31,8,FALSE)/100*Ref_Invest!$M$32,"")))</f>
        <v/>
      </c>
      <c r="P81" s="12"/>
      <c r="Q81" s="10"/>
      <c r="R81" s="16"/>
      <c r="S81" s="13"/>
      <c r="T81" s="12"/>
      <c r="U81" s="10"/>
      <c r="V81" s="27"/>
      <c r="W81" s="12"/>
      <c r="X81" s="10"/>
      <c r="Y81" s="13"/>
      <c r="Z81" s="112" t="str">
        <f>IF(AND(R81&lt;&gt;"",C81=""),"Sélectionnez l'investissement éligible (colonne C)      ","")&amp;IF(OR(AND(R81&lt;&gt;"",P81=""),AND(V81&lt;&gt;"",T81=""),AND(Y81&lt;&gt;"",W81="")),"Indiquez la dénomination du fournisseur      ","")&amp;IF(AND(R81&gt;Ref_Invest!$E$46,V81="",Y81=""),"Deux devis comparatifs doivent être renseignés pour cette dépense",IF(AND(R81&gt;Ref_Invest!$E$46,Y81=""),"Un second devis comparatif doit être renseigné pour cette dépense",IF(AND(R81&gt;=Ref_Invest!$E$45,V81=""),"Un devis comparatif doit être renseigné pour cette dépense","")))</f>
        <v/>
      </c>
    </row>
    <row r="82" spans="1:26">
      <c r="A82" s="89" t="str">
        <f>IF(ISNA(VLOOKUP(F82,Ref_Invest!$E$3:$H$31,4,FALSE)),"",VLOOKUP(F82,Ref_Invest!$E$3:$H$31,4,FALSE))</f>
        <v/>
      </c>
      <c r="B82" s="86" t="str">
        <f t="shared" si="0"/>
        <v/>
      </c>
      <c r="C82" s="243"/>
      <c r="D82" s="245"/>
      <c r="E82" s="263"/>
      <c r="F82" s="243"/>
      <c r="G82" s="244"/>
      <c r="H82" s="245"/>
      <c r="I82" s="246"/>
      <c r="J82" s="244"/>
      <c r="K82" s="245"/>
      <c r="L82" s="263"/>
      <c r="M82" s="78"/>
      <c r="N82" s="75" t="str">
        <f>IF(ISNA(VLOOKUP($F82,Ref_Invest!$E$3:$I$31,5,FALSE)),"",IF(VLOOKUP($F82,Ref_Invest!$E$3:$I$31,5,FALSE)=0,"",VLOOKUP($F82,Ref_Invest!$E$3:$I$31,5,FALSE)))</f>
        <v/>
      </c>
      <c r="O82" s="76" t="str">
        <f>IF(A82="ob",IF(M82="","",M82*VLOOKUP($F82,Ref_Invest!$E$3:$K$31,7,FALSE)),IF(A82="of",VLOOKUP($F82,Ref_Invest!$E$3:$J$31,6,FALSE),IF(A82="ot",VLOOKUP($F82,Ref_Invest!$E$3:$L$31,8,FALSE)/100*Ref_Invest!$M$32,"")))</f>
        <v/>
      </c>
      <c r="P82" s="12"/>
      <c r="Q82" s="10"/>
      <c r="R82" s="16"/>
      <c r="S82" s="13"/>
      <c r="T82" s="12"/>
      <c r="U82" s="10"/>
      <c r="V82" s="27"/>
      <c r="W82" s="12"/>
      <c r="X82" s="10"/>
      <c r="Y82" s="13"/>
      <c r="Z82" s="112" t="str">
        <f>IF(AND(R82&lt;&gt;"",C82=""),"Sélectionnez l'investissement éligible (colonne C)      ","")&amp;IF(OR(AND(R82&lt;&gt;"",P82=""),AND(V82&lt;&gt;"",T82=""),AND(Y82&lt;&gt;"",W82="")),"Indiquez la dénomination du fournisseur      ","")&amp;IF(AND(R82&gt;Ref_Invest!$E$46,V82="",Y82=""),"Deux devis comparatifs doivent être renseignés pour cette dépense",IF(AND(R82&gt;Ref_Invest!$E$46,Y82=""),"Un second devis comparatif doit être renseigné pour cette dépense",IF(AND(R82&gt;=Ref_Invest!$E$45,V82=""),"Un devis comparatif doit être renseigné pour cette dépense","")))</f>
        <v/>
      </c>
    </row>
    <row r="83" spans="1:26">
      <c r="A83" s="89" t="str">
        <f>IF(ISNA(VLOOKUP(F83,Ref_Invest!$E$3:$H$31,4,FALSE)),"",VLOOKUP(F83,Ref_Invest!$E$3:$H$31,4,FALSE))</f>
        <v/>
      </c>
      <c r="B83" s="86" t="str">
        <f t="shared" si="0"/>
        <v/>
      </c>
      <c r="C83" s="243"/>
      <c r="D83" s="245"/>
      <c r="E83" s="263"/>
      <c r="F83" s="243"/>
      <c r="G83" s="244"/>
      <c r="H83" s="245"/>
      <c r="I83" s="246"/>
      <c r="J83" s="244"/>
      <c r="K83" s="245"/>
      <c r="L83" s="263"/>
      <c r="M83" s="78"/>
      <c r="N83" s="75" t="str">
        <f>IF(ISNA(VLOOKUP($F83,Ref_Invest!$E$3:$I$31,5,FALSE)),"",IF(VLOOKUP($F83,Ref_Invest!$E$3:$I$31,5,FALSE)=0,"",VLOOKUP($F83,Ref_Invest!$E$3:$I$31,5,FALSE)))</f>
        <v/>
      </c>
      <c r="O83" s="76" t="str">
        <f>IF(A83="ob",IF(M83="","",M83*VLOOKUP($F83,Ref_Invest!$E$3:$K$31,7,FALSE)),IF(A83="of",VLOOKUP($F83,Ref_Invest!$E$3:$J$31,6,FALSE),IF(A83="ot",VLOOKUP($F83,Ref_Invest!$E$3:$L$31,8,FALSE)/100*Ref_Invest!$M$32,"")))</f>
        <v/>
      </c>
      <c r="P83" s="12"/>
      <c r="Q83" s="10"/>
      <c r="R83" s="16"/>
      <c r="S83" s="13"/>
      <c r="T83" s="12"/>
      <c r="U83" s="10"/>
      <c r="V83" s="27"/>
      <c r="W83" s="12"/>
      <c r="X83" s="10"/>
      <c r="Y83" s="13"/>
      <c r="Z83" s="112" t="str">
        <f>IF(AND(R83&lt;&gt;"",C83=""),"Sélectionnez l'investissement éligible (colonne C)      ","")&amp;IF(OR(AND(R83&lt;&gt;"",P83=""),AND(V83&lt;&gt;"",T83=""),AND(Y83&lt;&gt;"",W83="")),"Indiquez la dénomination du fournisseur      ","")&amp;IF(AND(R83&gt;Ref_Invest!$E$46,V83="",Y83=""),"Deux devis comparatifs doivent être renseignés pour cette dépense",IF(AND(R83&gt;Ref_Invest!$E$46,Y83=""),"Un second devis comparatif doit être renseigné pour cette dépense",IF(AND(R83&gt;=Ref_Invest!$E$45,V83=""),"Un devis comparatif doit être renseigné pour cette dépense","")))</f>
        <v/>
      </c>
    </row>
    <row r="84" spans="1:26">
      <c r="A84" s="89" t="str">
        <f>IF(ISNA(VLOOKUP(F84,Ref_Invest!$E$3:$H$31,4,FALSE)),"",VLOOKUP(F84,Ref_Invest!$E$3:$H$31,4,FALSE))</f>
        <v/>
      </c>
      <c r="B84" s="86" t="str">
        <f t="shared" si="0"/>
        <v/>
      </c>
      <c r="C84" s="243"/>
      <c r="D84" s="245"/>
      <c r="E84" s="263"/>
      <c r="F84" s="243"/>
      <c r="G84" s="244"/>
      <c r="H84" s="245"/>
      <c r="I84" s="246"/>
      <c r="J84" s="244"/>
      <c r="K84" s="245"/>
      <c r="L84" s="263"/>
      <c r="M84" s="78"/>
      <c r="N84" s="75" t="str">
        <f>IF(ISNA(VLOOKUP($F84,Ref_Invest!$E$3:$I$31,5,FALSE)),"",IF(VLOOKUP($F84,Ref_Invest!$E$3:$I$31,5,FALSE)=0,"",VLOOKUP($F84,Ref_Invest!$E$3:$I$31,5,FALSE)))</f>
        <v/>
      </c>
      <c r="O84" s="76" t="str">
        <f>IF(A84="ob",IF(M84="","",M84*VLOOKUP($F84,Ref_Invest!$E$3:$K$31,7,FALSE)),IF(A84="of",VLOOKUP($F84,Ref_Invest!$E$3:$J$31,6,FALSE),IF(A84="ot",VLOOKUP($F84,Ref_Invest!$E$3:$L$31,8,FALSE)/100*Ref_Invest!$M$32,"")))</f>
        <v/>
      </c>
      <c r="P84" s="12"/>
      <c r="Q84" s="10"/>
      <c r="R84" s="16"/>
      <c r="S84" s="13"/>
      <c r="T84" s="12"/>
      <c r="U84" s="10"/>
      <c r="V84" s="27"/>
      <c r="W84" s="12"/>
      <c r="X84" s="10"/>
      <c r="Y84" s="13"/>
      <c r="Z84" s="112" t="str">
        <f>IF(AND(R84&lt;&gt;"",C84=""),"Sélectionnez l'investissement éligible (colonne C)      ","")&amp;IF(OR(AND(R84&lt;&gt;"",P84=""),AND(V84&lt;&gt;"",T84=""),AND(Y84&lt;&gt;"",W84="")),"Indiquez la dénomination du fournisseur      ","")&amp;IF(AND(R84&gt;Ref_Invest!$E$46,V84="",Y84=""),"Deux devis comparatifs doivent être renseignés pour cette dépense",IF(AND(R84&gt;Ref_Invest!$E$46,Y84=""),"Un second devis comparatif doit être renseigné pour cette dépense",IF(AND(R84&gt;=Ref_Invest!$E$45,V84=""),"Un devis comparatif doit être renseigné pour cette dépense","")))</f>
        <v/>
      </c>
    </row>
    <row r="85" spans="1:26">
      <c r="A85" s="89" t="str">
        <f>IF(ISNA(VLOOKUP(F85,Ref_Invest!$E$3:$H$31,4,FALSE)),"",VLOOKUP(F85,Ref_Invest!$E$3:$H$31,4,FALSE))</f>
        <v/>
      </c>
      <c r="B85" s="86" t="str">
        <f t="shared" si="0"/>
        <v/>
      </c>
      <c r="C85" s="243"/>
      <c r="D85" s="245"/>
      <c r="E85" s="263"/>
      <c r="F85" s="243"/>
      <c r="G85" s="244"/>
      <c r="H85" s="245"/>
      <c r="I85" s="246"/>
      <c r="J85" s="244"/>
      <c r="K85" s="245"/>
      <c r="L85" s="263"/>
      <c r="M85" s="78"/>
      <c r="N85" s="75" t="str">
        <f>IF(ISNA(VLOOKUP($F85,Ref_Invest!$E$3:$I$31,5,FALSE)),"",IF(VLOOKUP($F85,Ref_Invest!$E$3:$I$31,5,FALSE)=0,"",VLOOKUP($F85,Ref_Invest!$E$3:$I$31,5,FALSE)))</f>
        <v/>
      </c>
      <c r="O85" s="76" t="str">
        <f>IF(A85="ob",IF(M85="","",M85*VLOOKUP($F85,Ref_Invest!$E$3:$K$31,7,FALSE)),IF(A85="of",VLOOKUP($F85,Ref_Invest!$E$3:$J$31,6,FALSE),IF(A85="ot",VLOOKUP($F85,Ref_Invest!$E$3:$L$31,8,FALSE)/100*Ref_Invest!$M$32,"")))</f>
        <v/>
      </c>
      <c r="P85" s="12"/>
      <c r="Q85" s="10"/>
      <c r="R85" s="16"/>
      <c r="S85" s="13"/>
      <c r="T85" s="12"/>
      <c r="U85" s="10"/>
      <c r="V85" s="27"/>
      <c r="W85" s="12"/>
      <c r="X85" s="10"/>
      <c r="Y85" s="13"/>
      <c r="Z85" s="112" t="str">
        <f>IF(AND(R85&lt;&gt;"",C85=""),"Sélectionnez l'investissement éligible (colonne C)      ","")&amp;IF(OR(AND(R85&lt;&gt;"",P85=""),AND(V85&lt;&gt;"",T85=""),AND(Y85&lt;&gt;"",W85="")),"Indiquez la dénomination du fournisseur      ","")&amp;IF(AND(R85&gt;Ref_Invest!$E$46,V85="",Y85=""),"Deux devis comparatifs doivent être renseignés pour cette dépense",IF(AND(R85&gt;Ref_Invest!$E$46,Y85=""),"Un second devis comparatif doit être renseigné pour cette dépense",IF(AND(R85&gt;=Ref_Invest!$E$45,V85=""),"Un devis comparatif doit être renseigné pour cette dépense","")))</f>
        <v/>
      </c>
    </row>
    <row r="86" spans="1:26">
      <c r="A86" s="89" t="str">
        <f>IF(ISNA(VLOOKUP(F86,Ref_Invest!$E$3:$H$31,4,FALSE)),"",VLOOKUP(F86,Ref_Invest!$E$3:$H$31,4,FALSE))</f>
        <v/>
      </c>
      <c r="B86" s="86" t="str">
        <f t="shared" ref="B86:B120" si="1">IF(C86&lt;&gt;"",1+B85,"")</f>
        <v/>
      </c>
      <c r="C86" s="243"/>
      <c r="D86" s="245"/>
      <c r="E86" s="263"/>
      <c r="F86" s="243"/>
      <c r="G86" s="244"/>
      <c r="H86" s="245"/>
      <c r="I86" s="246"/>
      <c r="J86" s="244"/>
      <c r="K86" s="245"/>
      <c r="L86" s="263"/>
      <c r="M86" s="78"/>
      <c r="N86" s="75" t="str">
        <f>IF(ISNA(VLOOKUP($F86,Ref_Invest!$E$3:$I$31,5,FALSE)),"",IF(VLOOKUP($F86,Ref_Invest!$E$3:$I$31,5,FALSE)=0,"",VLOOKUP($F86,Ref_Invest!$E$3:$I$31,5,FALSE)))</f>
        <v/>
      </c>
      <c r="O86" s="76" t="str">
        <f>IF(A86="ob",IF(M86="","",M86*VLOOKUP($F86,Ref_Invest!$E$3:$K$31,7,FALSE)),IF(A86="of",VLOOKUP($F86,Ref_Invest!$E$3:$J$31,6,FALSE),IF(A86="ot",VLOOKUP($F86,Ref_Invest!$E$3:$L$31,8,FALSE)/100*Ref_Invest!$M$32,"")))</f>
        <v/>
      </c>
      <c r="P86" s="12"/>
      <c r="Q86" s="10"/>
      <c r="R86" s="16"/>
      <c r="S86" s="13"/>
      <c r="T86" s="12"/>
      <c r="U86" s="10"/>
      <c r="V86" s="27"/>
      <c r="W86" s="12"/>
      <c r="X86" s="10"/>
      <c r="Y86" s="13"/>
      <c r="Z86" s="112" t="str">
        <f>IF(AND(R86&lt;&gt;"",C86=""),"Sélectionnez l'investissement éligible (colonne C)      ","")&amp;IF(OR(AND(R86&lt;&gt;"",P86=""),AND(V86&lt;&gt;"",T86=""),AND(Y86&lt;&gt;"",W86="")),"Indiquez la dénomination du fournisseur      ","")&amp;IF(AND(R86&gt;Ref_Invest!$E$46,V86="",Y86=""),"Deux devis comparatifs doivent être renseignés pour cette dépense",IF(AND(R86&gt;Ref_Invest!$E$46,Y86=""),"Un second devis comparatif doit être renseigné pour cette dépense",IF(AND(R86&gt;=Ref_Invest!$E$45,V86=""),"Un devis comparatif doit être renseigné pour cette dépense","")))</f>
        <v/>
      </c>
    </row>
    <row r="87" spans="1:26">
      <c r="A87" s="89" t="str">
        <f>IF(ISNA(VLOOKUP(F87,Ref_Invest!$E$3:$H$31,4,FALSE)),"",VLOOKUP(F87,Ref_Invest!$E$3:$H$31,4,FALSE))</f>
        <v/>
      </c>
      <c r="B87" s="86" t="str">
        <f t="shared" si="1"/>
        <v/>
      </c>
      <c r="C87" s="243"/>
      <c r="D87" s="245"/>
      <c r="E87" s="263"/>
      <c r="F87" s="243"/>
      <c r="G87" s="244"/>
      <c r="H87" s="245"/>
      <c r="I87" s="246"/>
      <c r="J87" s="244"/>
      <c r="K87" s="245"/>
      <c r="L87" s="263"/>
      <c r="M87" s="78"/>
      <c r="N87" s="75" t="str">
        <f>IF(ISNA(VLOOKUP($F87,Ref_Invest!$E$3:$I$31,5,FALSE)),"",IF(VLOOKUP($F87,Ref_Invest!$E$3:$I$31,5,FALSE)=0,"",VLOOKUP($F87,Ref_Invest!$E$3:$I$31,5,FALSE)))</f>
        <v/>
      </c>
      <c r="O87" s="76" t="str">
        <f>IF(A87="ob",IF(M87="","",M87*VLOOKUP($F87,Ref_Invest!$E$3:$K$31,7,FALSE)),IF(A87="of",VLOOKUP($F87,Ref_Invest!$E$3:$J$31,6,FALSE),IF(A87="ot",VLOOKUP($F87,Ref_Invest!$E$3:$L$31,8,FALSE)/100*Ref_Invest!$M$32,"")))</f>
        <v/>
      </c>
      <c r="P87" s="12"/>
      <c r="Q87" s="10"/>
      <c r="R87" s="16"/>
      <c r="S87" s="13"/>
      <c r="T87" s="12"/>
      <c r="U87" s="10"/>
      <c r="V87" s="27"/>
      <c r="W87" s="12"/>
      <c r="X87" s="10"/>
      <c r="Y87" s="13"/>
      <c r="Z87" s="112" t="str">
        <f>IF(AND(R87&lt;&gt;"",C87=""),"Sélectionnez l'investissement éligible (colonne C)      ","")&amp;IF(OR(AND(R87&lt;&gt;"",P87=""),AND(V87&lt;&gt;"",T87=""),AND(Y87&lt;&gt;"",W87="")),"Indiquez la dénomination du fournisseur      ","")&amp;IF(AND(R87&gt;Ref_Invest!$E$46,V87="",Y87=""),"Deux devis comparatifs doivent être renseignés pour cette dépense",IF(AND(R87&gt;Ref_Invest!$E$46,Y87=""),"Un second devis comparatif doit être renseigné pour cette dépense",IF(AND(R87&gt;=Ref_Invest!$E$45,V87=""),"Un devis comparatif doit être renseigné pour cette dépense","")))</f>
        <v/>
      </c>
    </row>
    <row r="88" spans="1:26">
      <c r="A88" s="89" t="str">
        <f>IF(ISNA(VLOOKUP(F88,Ref_Invest!$E$3:$H$31,4,FALSE)),"",VLOOKUP(F88,Ref_Invest!$E$3:$H$31,4,FALSE))</f>
        <v/>
      </c>
      <c r="B88" s="86" t="str">
        <f t="shared" si="1"/>
        <v/>
      </c>
      <c r="C88" s="243"/>
      <c r="D88" s="245"/>
      <c r="E88" s="263"/>
      <c r="F88" s="243"/>
      <c r="G88" s="244"/>
      <c r="H88" s="245"/>
      <c r="I88" s="246"/>
      <c r="J88" s="244"/>
      <c r="K88" s="245"/>
      <c r="L88" s="263"/>
      <c r="M88" s="78"/>
      <c r="N88" s="75" t="str">
        <f>IF(ISNA(VLOOKUP($F88,Ref_Invest!$E$3:$I$31,5,FALSE)),"",IF(VLOOKUP($F88,Ref_Invest!$E$3:$I$31,5,FALSE)=0,"",VLOOKUP($F88,Ref_Invest!$E$3:$I$31,5,FALSE)))</f>
        <v/>
      </c>
      <c r="O88" s="76" t="str">
        <f>IF(A88="ob",IF(M88="","",M88*VLOOKUP($F88,Ref_Invest!$E$3:$K$31,7,FALSE)),IF(A88="of",VLOOKUP($F88,Ref_Invest!$E$3:$J$31,6,FALSE),IF(A88="ot",VLOOKUP($F88,Ref_Invest!$E$3:$L$31,8,FALSE)/100*Ref_Invest!$M$32,"")))</f>
        <v/>
      </c>
      <c r="P88" s="12"/>
      <c r="Q88" s="10"/>
      <c r="R88" s="16"/>
      <c r="S88" s="13"/>
      <c r="T88" s="12"/>
      <c r="U88" s="10"/>
      <c r="V88" s="27"/>
      <c r="W88" s="12"/>
      <c r="X88" s="10"/>
      <c r="Y88" s="13"/>
      <c r="Z88" s="112" t="str">
        <f>IF(AND(R88&lt;&gt;"",C88=""),"Sélectionnez l'investissement éligible (colonne C)      ","")&amp;IF(OR(AND(R88&lt;&gt;"",P88=""),AND(V88&lt;&gt;"",T88=""),AND(Y88&lt;&gt;"",W88="")),"Indiquez la dénomination du fournisseur      ","")&amp;IF(AND(R88&gt;Ref_Invest!$E$46,V88="",Y88=""),"Deux devis comparatifs doivent être renseignés pour cette dépense",IF(AND(R88&gt;Ref_Invest!$E$46,Y88=""),"Un second devis comparatif doit être renseigné pour cette dépense",IF(AND(R88&gt;=Ref_Invest!$E$45,V88=""),"Un devis comparatif doit être renseigné pour cette dépense","")))</f>
        <v/>
      </c>
    </row>
    <row r="89" spans="1:26">
      <c r="A89" s="89" t="str">
        <f>IF(ISNA(VLOOKUP(F89,Ref_Invest!$E$3:$H$31,4,FALSE)),"",VLOOKUP(F89,Ref_Invest!$E$3:$H$31,4,FALSE))</f>
        <v/>
      </c>
      <c r="B89" s="86" t="str">
        <f t="shared" si="1"/>
        <v/>
      </c>
      <c r="C89" s="243"/>
      <c r="D89" s="245"/>
      <c r="E89" s="263"/>
      <c r="F89" s="243"/>
      <c r="G89" s="244"/>
      <c r="H89" s="245"/>
      <c r="I89" s="246"/>
      <c r="J89" s="244"/>
      <c r="K89" s="245"/>
      <c r="L89" s="263"/>
      <c r="M89" s="78"/>
      <c r="N89" s="75" t="str">
        <f>IF(ISNA(VLOOKUP($F89,Ref_Invest!$E$3:$I$31,5,FALSE)),"",IF(VLOOKUP($F89,Ref_Invest!$E$3:$I$31,5,FALSE)=0,"",VLOOKUP($F89,Ref_Invest!$E$3:$I$31,5,FALSE)))</f>
        <v/>
      </c>
      <c r="O89" s="76" t="str">
        <f>IF(A89="ob",IF(M89="","",M89*VLOOKUP($F89,Ref_Invest!$E$3:$K$31,7,FALSE)),IF(A89="of",VLOOKUP($F89,Ref_Invest!$E$3:$J$31,6,FALSE),IF(A89="ot",VLOOKUP($F89,Ref_Invest!$E$3:$L$31,8,FALSE)/100*Ref_Invest!$M$32,"")))</f>
        <v/>
      </c>
      <c r="P89" s="12"/>
      <c r="Q89" s="10"/>
      <c r="R89" s="16"/>
      <c r="S89" s="13"/>
      <c r="T89" s="12"/>
      <c r="U89" s="10"/>
      <c r="V89" s="27"/>
      <c r="W89" s="12"/>
      <c r="X89" s="10"/>
      <c r="Y89" s="13"/>
      <c r="Z89" s="112" t="str">
        <f>IF(AND(R89&lt;&gt;"",C89=""),"Sélectionnez l'investissement éligible (colonne C)      ","")&amp;IF(OR(AND(R89&lt;&gt;"",P89=""),AND(V89&lt;&gt;"",T89=""),AND(Y89&lt;&gt;"",W89="")),"Indiquez la dénomination du fournisseur      ","")&amp;IF(AND(R89&gt;Ref_Invest!$E$46,V89="",Y89=""),"Deux devis comparatifs doivent être renseignés pour cette dépense",IF(AND(R89&gt;Ref_Invest!$E$46,Y89=""),"Un second devis comparatif doit être renseigné pour cette dépense",IF(AND(R89&gt;=Ref_Invest!$E$45,V89=""),"Un devis comparatif doit être renseigné pour cette dépense","")))</f>
        <v/>
      </c>
    </row>
    <row r="90" spans="1:26">
      <c r="A90" s="89" t="str">
        <f>IF(ISNA(VLOOKUP(F90,Ref_Invest!$E$3:$H$31,4,FALSE)),"",VLOOKUP(F90,Ref_Invest!$E$3:$H$31,4,FALSE))</f>
        <v/>
      </c>
      <c r="B90" s="86" t="str">
        <f t="shared" si="1"/>
        <v/>
      </c>
      <c r="C90" s="243"/>
      <c r="D90" s="245"/>
      <c r="E90" s="263"/>
      <c r="F90" s="243"/>
      <c r="G90" s="244"/>
      <c r="H90" s="245"/>
      <c r="I90" s="246"/>
      <c r="J90" s="244"/>
      <c r="K90" s="245"/>
      <c r="L90" s="263"/>
      <c r="M90" s="78"/>
      <c r="N90" s="75" t="str">
        <f>IF(ISNA(VLOOKUP($F90,Ref_Invest!$E$3:$I$31,5,FALSE)),"",IF(VLOOKUP($F90,Ref_Invest!$E$3:$I$31,5,FALSE)=0,"",VLOOKUP($F90,Ref_Invest!$E$3:$I$31,5,FALSE)))</f>
        <v/>
      </c>
      <c r="O90" s="76" t="str">
        <f>IF(A90="ob",IF(M90="","",M90*VLOOKUP($F90,Ref_Invest!$E$3:$K$31,7,FALSE)),IF(A90="of",VLOOKUP($F90,Ref_Invest!$E$3:$J$31,6,FALSE),IF(A90="ot",VLOOKUP($F90,Ref_Invest!$E$3:$L$31,8,FALSE)/100*Ref_Invest!$M$32,"")))</f>
        <v/>
      </c>
      <c r="P90" s="12"/>
      <c r="Q90" s="10"/>
      <c r="R90" s="16"/>
      <c r="S90" s="13"/>
      <c r="T90" s="12"/>
      <c r="U90" s="10"/>
      <c r="V90" s="27"/>
      <c r="W90" s="12"/>
      <c r="X90" s="10"/>
      <c r="Y90" s="13"/>
      <c r="Z90" s="112" t="str">
        <f>IF(AND(R90&lt;&gt;"",C90=""),"Sélectionnez l'investissement éligible (colonne C)      ","")&amp;IF(OR(AND(R90&lt;&gt;"",P90=""),AND(V90&lt;&gt;"",T90=""),AND(Y90&lt;&gt;"",W90="")),"Indiquez la dénomination du fournisseur      ","")&amp;IF(AND(R90&gt;Ref_Invest!$E$46,V90="",Y90=""),"Deux devis comparatifs doivent être renseignés pour cette dépense",IF(AND(R90&gt;Ref_Invest!$E$46,Y90=""),"Un second devis comparatif doit être renseigné pour cette dépense",IF(AND(R90&gt;=Ref_Invest!$E$45,V90=""),"Un devis comparatif doit être renseigné pour cette dépense","")))</f>
        <v/>
      </c>
    </row>
    <row r="91" spans="1:26">
      <c r="A91" s="89" t="str">
        <f>IF(ISNA(VLOOKUP(F91,Ref_Invest!$E$3:$H$31,4,FALSE)),"",VLOOKUP(F91,Ref_Invest!$E$3:$H$31,4,FALSE))</f>
        <v/>
      </c>
      <c r="B91" s="86" t="str">
        <f t="shared" si="1"/>
        <v/>
      </c>
      <c r="C91" s="243"/>
      <c r="D91" s="245"/>
      <c r="E91" s="263"/>
      <c r="F91" s="243"/>
      <c r="G91" s="244"/>
      <c r="H91" s="245"/>
      <c r="I91" s="246"/>
      <c r="J91" s="244"/>
      <c r="K91" s="245"/>
      <c r="L91" s="263"/>
      <c r="M91" s="78"/>
      <c r="N91" s="75" t="str">
        <f>IF(ISNA(VLOOKUP($F91,Ref_Invest!$E$3:$I$31,5,FALSE)),"",IF(VLOOKUP($F91,Ref_Invest!$E$3:$I$31,5,FALSE)=0,"",VLOOKUP($F91,Ref_Invest!$E$3:$I$31,5,FALSE)))</f>
        <v/>
      </c>
      <c r="O91" s="76" t="str">
        <f>IF(A91="ob",IF(M91="","",M91*VLOOKUP($F91,Ref_Invest!$E$3:$K$31,7,FALSE)),IF(A91="of",VLOOKUP($F91,Ref_Invest!$E$3:$J$31,6,FALSE),IF(A91="ot",VLOOKUP($F91,Ref_Invest!$E$3:$L$31,8,FALSE)/100*Ref_Invest!$M$32,"")))</f>
        <v/>
      </c>
      <c r="P91" s="12"/>
      <c r="Q91" s="10"/>
      <c r="R91" s="16"/>
      <c r="S91" s="13"/>
      <c r="T91" s="12"/>
      <c r="U91" s="10"/>
      <c r="V91" s="27"/>
      <c r="W91" s="12"/>
      <c r="X91" s="10"/>
      <c r="Y91" s="13"/>
      <c r="Z91" s="112" t="str">
        <f>IF(AND(R91&lt;&gt;"",C91=""),"Sélectionnez l'investissement éligible (colonne C)      ","")&amp;IF(OR(AND(R91&lt;&gt;"",P91=""),AND(V91&lt;&gt;"",T91=""),AND(Y91&lt;&gt;"",W91="")),"Indiquez la dénomination du fournisseur      ","")&amp;IF(AND(R91&gt;Ref_Invest!$E$46,V91="",Y91=""),"Deux devis comparatifs doivent être renseignés pour cette dépense",IF(AND(R91&gt;Ref_Invest!$E$46,Y91=""),"Un second devis comparatif doit être renseigné pour cette dépense",IF(AND(R91&gt;=Ref_Invest!$E$45,V91=""),"Un devis comparatif doit être renseigné pour cette dépense","")))</f>
        <v/>
      </c>
    </row>
    <row r="92" spans="1:26">
      <c r="A92" s="89" t="str">
        <f>IF(ISNA(VLOOKUP(F92,Ref_Invest!$E$3:$H$31,4,FALSE)),"",VLOOKUP(F92,Ref_Invest!$E$3:$H$31,4,FALSE))</f>
        <v/>
      </c>
      <c r="B92" s="86" t="str">
        <f t="shared" si="1"/>
        <v/>
      </c>
      <c r="C92" s="243"/>
      <c r="D92" s="245"/>
      <c r="E92" s="263"/>
      <c r="F92" s="243"/>
      <c r="G92" s="244"/>
      <c r="H92" s="245"/>
      <c r="I92" s="246"/>
      <c r="J92" s="244"/>
      <c r="K92" s="245"/>
      <c r="L92" s="263"/>
      <c r="M92" s="78"/>
      <c r="N92" s="75" t="str">
        <f>IF(ISNA(VLOOKUP($F92,Ref_Invest!$E$3:$I$31,5,FALSE)),"",IF(VLOOKUP($F92,Ref_Invest!$E$3:$I$31,5,FALSE)=0,"",VLOOKUP($F92,Ref_Invest!$E$3:$I$31,5,FALSE)))</f>
        <v/>
      </c>
      <c r="O92" s="76" t="str">
        <f>IF(A92="ob",IF(M92="","",M92*VLOOKUP($F92,Ref_Invest!$E$3:$K$31,7,FALSE)),IF(A92="of",VLOOKUP($F92,Ref_Invest!$E$3:$J$31,6,FALSE),IF(A92="ot",VLOOKUP($F92,Ref_Invest!$E$3:$L$31,8,FALSE)/100*Ref_Invest!$M$32,"")))</f>
        <v/>
      </c>
      <c r="P92" s="12"/>
      <c r="Q92" s="10"/>
      <c r="R92" s="16"/>
      <c r="S92" s="13"/>
      <c r="T92" s="12"/>
      <c r="U92" s="10"/>
      <c r="V92" s="27"/>
      <c r="W92" s="12"/>
      <c r="X92" s="10"/>
      <c r="Y92" s="13"/>
      <c r="Z92" s="112" t="str">
        <f>IF(AND(R92&lt;&gt;"",C92=""),"Sélectionnez l'investissement éligible (colonne C)      ","")&amp;IF(OR(AND(R92&lt;&gt;"",P92=""),AND(V92&lt;&gt;"",T92=""),AND(Y92&lt;&gt;"",W92="")),"Indiquez la dénomination du fournisseur      ","")&amp;IF(AND(R92&gt;Ref_Invest!$E$46,V92="",Y92=""),"Deux devis comparatifs doivent être renseignés pour cette dépense",IF(AND(R92&gt;Ref_Invest!$E$46,Y92=""),"Un second devis comparatif doit être renseigné pour cette dépense",IF(AND(R92&gt;=Ref_Invest!$E$45,V92=""),"Un devis comparatif doit être renseigné pour cette dépense","")))</f>
        <v/>
      </c>
    </row>
    <row r="93" spans="1:26">
      <c r="A93" s="89" t="str">
        <f>IF(ISNA(VLOOKUP(F93,Ref_Invest!$E$3:$H$31,4,FALSE)),"",VLOOKUP(F93,Ref_Invest!$E$3:$H$31,4,FALSE))</f>
        <v/>
      </c>
      <c r="B93" s="86" t="str">
        <f t="shared" si="1"/>
        <v/>
      </c>
      <c r="C93" s="243"/>
      <c r="D93" s="245"/>
      <c r="E93" s="263"/>
      <c r="F93" s="243"/>
      <c r="G93" s="244"/>
      <c r="H93" s="245"/>
      <c r="I93" s="246"/>
      <c r="J93" s="244"/>
      <c r="K93" s="245"/>
      <c r="L93" s="263"/>
      <c r="M93" s="78"/>
      <c r="N93" s="75" t="str">
        <f>IF(ISNA(VLOOKUP($F93,Ref_Invest!$E$3:$I$31,5,FALSE)),"",IF(VLOOKUP($F93,Ref_Invest!$E$3:$I$31,5,FALSE)=0,"",VLOOKUP($F93,Ref_Invest!$E$3:$I$31,5,FALSE)))</f>
        <v/>
      </c>
      <c r="O93" s="76" t="str">
        <f>IF(A93="ob",IF(M93="","",M93*VLOOKUP($F93,Ref_Invest!$E$3:$K$31,7,FALSE)),IF(A93="of",VLOOKUP($F93,Ref_Invest!$E$3:$J$31,6,FALSE),IF(A93="ot",VLOOKUP($F93,Ref_Invest!$E$3:$L$31,8,FALSE)/100*Ref_Invest!$M$32,"")))</f>
        <v/>
      </c>
      <c r="P93" s="12"/>
      <c r="Q93" s="10"/>
      <c r="R93" s="16"/>
      <c r="S93" s="13"/>
      <c r="T93" s="12"/>
      <c r="U93" s="10"/>
      <c r="V93" s="27"/>
      <c r="W93" s="12"/>
      <c r="X93" s="10"/>
      <c r="Y93" s="13"/>
      <c r="Z93" s="112" t="str">
        <f>IF(AND(R93&lt;&gt;"",C93=""),"Sélectionnez l'investissement éligible (colonne C)      ","")&amp;IF(OR(AND(R93&lt;&gt;"",P93=""),AND(V93&lt;&gt;"",T93=""),AND(Y93&lt;&gt;"",W93="")),"Indiquez la dénomination du fournisseur      ","")&amp;IF(AND(R93&gt;Ref_Invest!$E$46,V93="",Y93=""),"Deux devis comparatifs doivent être renseignés pour cette dépense",IF(AND(R93&gt;Ref_Invest!$E$46,Y93=""),"Un second devis comparatif doit être renseigné pour cette dépense",IF(AND(R93&gt;=Ref_Invest!$E$45,V93=""),"Un devis comparatif doit être renseigné pour cette dépense","")))</f>
        <v/>
      </c>
    </row>
    <row r="94" spans="1:26">
      <c r="A94" s="89" t="str">
        <f>IF(ISNA(VLOOKUP(F94,Ref_Invest!$E$3:$H$31,4,FALSE)),"",VLOOKUP(F94,Ref_Invest!$E$3:$H$31,4,FALSE))</f>
        <v/>
      </c>
      <c r="B94" s="86" t="str">
        <f t="shared" si="1"/>
        <v/>
      </c>
      <c r="C94" s="243"/>
      <c r="D94" s="245"/>
      <c r="E94" s="263"/>
      <c r="F94" s="243"/>
      <c r="G94" s="244"/>
      <c r="H94" s="245"/>
      <c r="I94" s="246"/>
      <c r="J94" s="244"/>
      <c r="K94" s="245"/>
      <c r="L94" s="263"/>
      <c r="M94" s="78"/>
      <c r="N94" s="75" t="str">
        <f>IF(ISNA(VLOOKUP($F94,Ref_Invest!$E$3:$I$31,5,FALSE)),"",IF(VLOOKUP($F94,Ref_Invest!$E$3:$I$31,5,FALSE)=0,"",VLOOKUP($F94,Ref_Invest!$E$3:$I$31,5,FALSE)))</f>
        <v/>
      </c>
      <c r="O94" s="76" t="str">
        <f>IF(A94="ob",IF(M94="","",M94*VLOOKUP($F94,Ref_Invest!$E$3:$K$31,7,FALSE)),IF(A94="of",VLOOKUP($F94,Ref_Invest!$E$3:$J$31,6,FALSE),IF(A94="ot",VLOOKUP($F94,Ref_Invest!$E$3:$L$31,8,FALSE)/100*Ref_Invest!$M$32,"")))</f>
        <v/>
      </c>
      <c r="P94" s="12"/>
      <c r="Q94" s="10"/>
      <c r="R94" s="16"/>
      <c r="S94" s="13"/>
      <c r="T94" s="12"/>
      <c r="U94" s="10"/>
      <c r="V94" s="27"/>
      <c r="W94" s="12"/>
      <c r="X94" s="10"/>
      <c r="Y94" s="13"/>
      <c r="Z94" s="112" t="str">
        <f>IF(AND(R94&lt;&gt;"",C94=""),"Sélectionnez l'investissement éligible (colonne C)      ","")&amp;IF(OR(AND(R94&lt;&gt;"",P94=""),AND(V94&lt;&gt;"",T94=""),AND(Y94&lt;&gt;"",W94="")),"Indiquez la dénomination du fournisseur      ","")&amp;IF(AND(R94&gt;Ref_Invest!$E$46,V94="",Y94=""),"Deux devis comparatifs doivent être renseignés pour cette dépense",IF(AND(R94&gt;Ref_Invest!$E$46,Y94=""),"Un second devis comparatif doit être renseigné pour cette dépense",IF(AND(R94&gt;=Ref_Invest!$E$45,V94=""),"Un devis comparatif doit être renseigné pour cette dépense","")))</f>
        <v/>
      </c>
    </row>
    <row r="95" spans="1:26">
      <c r="A95" s="89" t="str">
        <f>IF(ISNA(VLOOKUP(F95,Ref_Invest!$E$3:$H$31,4,FALSE)),"",VLOOKUP(F95,Ref_Invest!$E$3:$H$31,4,FALSE))</f>
        <v/>
      </c>
      <c r="B95" s="86" t="str">
        <f t="shared" si="1"/>
        <v/>
      </c>
      <c r="C95" s="243"/>
      <c r="D95" s="245"/>
      <c r="E95" s="263"/>
      <c r="F95" s="243"/>
      <c r="G95" s="244"/>
      <c r="H95" s="245"/>
      <c r="I95" s="246"/>
      <c r="J95" s="244"/>
      <c r="K95" s="245"/>
      <c r="L95" s="263"/>
      <c r="M95" s="78"/>
      <c r="N95" s="75" t="str">
        <f>IF(ISNA(VLOOKUP($F95,Ref_Invest!$E$3:$I$31,5,FALSE)),"",IF(VLOOKUP($F95,Ref_Invest!$E$3:$I$31,5,FALSE)=0,"",VLOOKUP($F95,Ref_Invest!$E$3:$I$31,5,FALSE)))</f>
        <v/>
      </c>
      <c r="O95" s="76" t="str">
        <f>IF(A95="ob",IF(M95="","",M95*VLOOKUP($F95,Ref_Invest!$E$3:$K$31,7,FALSE)),IF(A95="of",VLOOKUP($F95,Ref_Invest!$E$3:$J$31,6,FALSE),IF(A95="ot",VLOOKUP($F95,Ref_Invest!$E$3:$L$31,8,FALSE)/100*Ref_Invest!$M$32,"")))</f>
        <v/>
      </c>
      <c r="P95" s="12"/>
      <c r="Q95" s="10"/>
      <c r="R95" s="16"/>
      <c r="S95" s="13"/>
      <c r="T95" s="12"/>
      <c r="U95" s="10"/>
      <c r="V95" s="27"/>
      <c r="W95" s="12"/>
      <c r="X95" s="10"/>
      <c r="Y95" s="13"/>
      <c r="Z95" s="112" t="str">
        <f>IF(AND(R95&lt;&gt;"",C95=""),"Sélectionnez l'investissement éligible (colonne C)      ","")&amp;IF(OR(AND(R95&lt;&gt;"",P95=""),AND(V95&lt;&gt;"",T95=""),AND(Y95&lt;&gt;"",W95="")),"Indiquez la dénomination du fournisseur      ","")&amp;IF(AND(R95&gt;Ref_Invest!$E$46,V95="",Y95=""),"Deux devis comparatifs doivent être renseignés pour cette dépense",IF(AND(R95&gt;Ref_Invest!$E$46,Y95=""),"Un second devis comparatif doit être renseigné pour cette dépense",IF(AND(R95&gt;=Ref_Invest!$E$45,V95=""),"Un devis comparatif doit être renseigné pour cette dépense","")))</f>
        <v/>
      </c>
    </row>
    <row r="96" spans="1:26">
      <c r="A96" s="89" t="str">
        <f>IF(ISNA(VLOOKUP(F96,Ref_Invest!$E$3:$H$31,4,FALSE)),"",VLOOKUP(F96,Ref_Invest!$E$3:$H$31,4,FALSE))</f>
        <v/>
      </c>
      <c r="B96" s="86" t="str">
        <f t="shared" si="1"/>
        <v/>
      </c>
      <c r="C96" s="243"/>
      <c r="D96" s="245"/>
      <c r="E96" s="263"/>
      <c r="F96" s="243"/>
      <c r="G96" s="244"/>
      <c r="H96" s="245"/>
      <c r="I96" s="246"/>
      <c r="J96" s="244"/>
      <c r="K96" s="245"/>
      <c r="L96" s="263"/>
      <c r="M96" s="78"/>
      <c r="N96" s="75" t="str">
        <f>IF(ISNA(VLOOKUP($F96,Ref_Invest!$E$3:$I$31,5,FALSE)),"",IF(VLOOKUP($F96,Ref_Invest!$E$3:$I$31,5,FALSE)=0,"",VLOOKUP($F96,Ref_Invest!$E$3:$I$31,5,FALSE)))</f>
        <v/>
      </c>
      <c r="O96" s="76" t="str">
        <f>IF(A96="ob",IF(M96="","",M96*VLOOKUP($F96,Ref_Invest!$E$3:$K$31,7,FALSE)),IF(A96="of",VLOOKUP($F96,Ref_Invest!$E$3:$J$31,6,FALSE),IF(A96="ot",VLOOKUP($F96,Ref_Invest!$E$3:$L$31,8,FALSE)/100*Ref_Invest!$M$32,"")))</f>
        <v/>
      </c>
      <c r="P96" s="12"/>
      <c r="Q96" s="10"/>
      <c r="R96" s="16"/>
      <c r="S96" s="13"/>
      <c r="T96" s="12"/>
      <c r="U96" s="10"/>
      <c r="V96" s="27"/>
      <c r="W96" s="12"/>
      <c r="X96" s="10"/>
      <c r="Y96" s="13"/>
      <c r="Z96" s="112" t="str">
        <f>IF(AND(R96&lt;&gt;"",C96=""),"Sélectionnez l'investissement éligible (colonne C)      ","")&amp;IF(OR(AND(R96&lt;&gt;"",P96=""),AND(V96&lt;&gt;"",T96=""),AND(Y96&lt;&gt;"",W96="")),"Indiquez la dénomination du fournisseur      ","")&amp;IF(AND(R96&gt;Ref_Invest!$E$46,V96="",Y96=""),"Deux devis comparatifs doivent être renseignés pour cette dépense",IF(AND(R96&gt;Ref_Invest!$E$46,Y96=""),"Un second devis comparatif doit être renseigné pour cette dépense",IF(AND(R96&gt;=Ref_Invest!$E$45,V96=""),"Un devis comparatif doit être renseigné pour cette dépense","")))</f>
        <v/>
      </c>
    </row>
    <row r="97" spans="1:26">
      <c r="A97" s="89" t="str">
        <f>IF(ISNA(VLOOKUP(F97,Ref_Invest!$E$3:$H$31,4,FALSE)),"",VLOOKUP(F97,Ref_Invest!$E$3:$H$31,4,FALSE))</f>
        <v/>
      </c>
      <c r="B97" s="86" t="str">
        <f t="shared" si="1"/>
        <v/>
      </c>
      <c r="C97" s="243"/>
      <c r="D97" s="245"/>
      <c r="E97" s="263"/>
      <c r="F97" s="243"/>
      <c r="G97" s="244"/>
      <c r="H97" s="245"/>
      <c r="I97" s="246"/>
      <c r="J97" s="244"/>
      <c r="K97" s="245"/>
      <c r="L97" s="263"/>
      <c r="M97" s="78"/>
      <c r="N97" s="75" t="str">
        <f>IF(ISNA(VLOOKUP($F97,Ref_Invest!$E$3:$I$31,5,FALSE)),"",IF(VLOOKUP($F97,Ref_Invest!$E$3:$I$31,5,FALSE)=0,"",VLOOKUP($F97,Ref_Invest!$E$3:$I$31,5,FALSE)))</f>
        <v/>
      </c>
      <c r="O97" s="76" t="str">
        <f>IF(A97="ob",IF(M97="","",M97*VLOOKUP($F97,Ref_Invest!$E$3:$K$31,7,FALSE)),IF(A97="of",VLOOKUP($F97,Ref_Invest!$E$3:$J$31,6,FALSE),IF(A97="ot",VLOOKUP($F97,Ref_Invest!$E$3:$L$31,8,FALSE)/100*Ref_Invest!$M$32,"")))</f>
        <v/>
      </c>
      <c r="P97" s="12"/>
      <c r="Q97" s="10"/>
      <c r="R97" s="16"/>
      <c r="S97" s="13"/>
      <c r="T97" s="12"/>
      <c r="U97" s="10"/>
      <c r="V97" s="27"/>
      <c r="W97" s="12"/>
      <c r="X97" s="10"/>
      <c r="Y97" s="13"/>
      <c r="Z97" s="112" t="str">
        <f>IF(AND(R97&lt;&gt;"",C97=""),"Sélectionnez l'investissement éligible (colonne C)      ","")&amp;IF(OR(AND(R97&lt;&gt;"",P97=""),AND(V97&lt;&gt;"",T97=""),AND(Y97&lt;&gt;"",W97="")),"Indiquez la dénomination du fournisseur      ","")&amp;IF(AND(R97&gt;Ref_Invest!$E$46,V97="",Y97=""),"Deux devis comparatifs doivent être renseignés pour cette dépense",IF(AND(R97&gt;Ref_Invest!$E$46,Y97=""),"Un second devis comparatif doit être renseigné pour cette dépense",IF(AND(R97&gt;=Ref_Invest!$E$45,V97=""),"Un devis comparatif doit être renseigné pour cette dépense","")))</f>
        <v/>
      </c>
    </row>
    <row r="98" spans="1:26">
      <c r="A98" s="89" t="str">
        <f>IF(ISNA(VLOOKUP(F98,Ref_Invest!$E$3:$H$31,4,FALSE)),"",VLOOKUP(F98,Ref_Invest!$E$3:$H$31,4,FALSE))</f>
        <v/>
      </c>
      <c r="B98" s="86" t="str">
        <f t="shared" si="1"/>
        <v/>
      </c>
      <c r="C98" s="243"/>
      <c r="D98" s="245"/>
      <c r="E98" s="263"/>
      <c r="F98" s="243"/>
      <c r="G98" s="244"/>
      <c r="H98" s="245"/>
      <c r="I98" s="246"/>
      <c r="J98" s="244"/>
      <c r="K98" s="245"/>
      <c r="L98" s="263"/>
      <c r="M98" s="78"/>
      <c r="N98" s="75" t="str">
        <f>IF(ISNA(VLOOKUP($F98,Ref_Invest!$E$3:$I$31,5,FALSE)),"",IF(VLOOKUP($F98,Ref_Invest!$E$3:$I$31,5,FALSE)=0,"",VLOOKUP($F98,Ref_Invest!$E$3:$I$31,5,FALSE)))</f>
        <v/>
      </c>
      <c r="O98" s="76" t="str">
        <f>IF(A98="ob",IF(M98="","",M98*VLOOKUP($F98,Ref_Invest!$E$3:$K$31,7,FALSE)),IF(A98="of",VLOOKUP($F98,Ref_Invest!$E$3:$J$31,6,FALSE),IF(A98="ot",VLOOKUP($F98,Ref_Invest!$E$3:$L$31,8,FALSE)/100*Ref_Invest!$M$32,"")))</f>
        <v/>
      </c>
      <c r="P98" s="12"/>
      <c r="Q98" s="10"/>
      <c r="R98" s="16"/>
      <c r="S98" s="13"/>
      <c r="T98" s="12"/>
      <c r="U98" s="10"/>
      <c r="V98" s="27"/>
      <c r="W98" s="12"/>
      <c r="X98" s="10"/>
      <c r="Y98" s="13"/>
      <c r="Z98" s="112" t="str">
        <f>IF(AND(R98&lt;&gt;"",C98=""),"Sélectionnez l'investissement éligible (colonne C)      ","")&amp;IF(OR(AND(R98&lt;&gt;"",P98=""),AND(V98&lt;&gt;"",T98=""),AND(Y98&lt;&gt;"",W98="")),"Indiquez la dénomination du fournisseur      ","")&amp;IF(AND(R98&gt;Ref_Invest!$E$46,V98="",Y98=""),"Deux devis comparatifs doivent être renseignés pour cette dépense",IF(AND(R98&gt;Ref_Invest!$E$46,Y98=""),"Un second devis comparatif doit être renseigné pour cette dépense",IF(AND(R98&gt;=Ref_Invest!$E$45,V98=""),"Un devis comparatif doit être renseigné pour cette dépense","")))</f>
        <v/>
      </c>
    </row>
    <row r="99" spans="1:26">
      <c r="A99" s="89" t="str">
        <f>IF(ISNA(VLOOKUP(F99,Ref_Invest!$E$3:$H$31,4,FALSE)),"",VLOOKUP(F99,Ref_Invest!$E$3:$H$31,4,FALSE))</f>
        <v/>
      </c>
      <c r="B99" s="86" t="str">
        <f t="shared" si="1"/>
        <v/>
      </c>
      <c r="C99" s="243"/>
      <c r="D99" s="245"/>
      <c r="E99" s="263"/>
      <c r="F99" s="243"/>
      <c r="G99" s="244"/>
      <c r="H99" s="245"/>
      <c r="I99" s="246"/>
      <c r="J99" s="244"/>
      <c r="K99" s="245"/>
      <c r="L99" s="263"/>
      <c r="M99" s="78"/>
      <c r="N99" s="75" t="str">
        <f>IF(ISNA(VLOOKUP($F99,Ref_Invest!$E$3:$I$31,5,FALSE)),"",IF(VLOOKUP($F99,Ref_Invest!$E$3:$I$31,5,FALSE)=0,"",VLOOKUP($F99,Ref_Invest!$E$3:$I$31,5,FALSE)))</f>
        <v/>
      </c>
      <c r="O99" s="76" t="str">
        <f>IF(A99="ob",IF(M99="","",M99*VLOOKUP($F99,Ref_Invest!$E$3:$K$31,7,FALSE)),IF(A99="of",VLOOKUP($F99,Ref_Invest!$E$3:$J$31,6,FALSE),IF(A99="ot",VLOOKUP($F99,Ref_Invest!$E$3:$L$31,8,FALSE)/100*Ref_Invest!$M$32,"")))</f>
        <v/>
      </c>
      <c r="P99" s="12"/>
      <c r="Q99" s="10"/>
      <c r="R99" s="16"/>
      <c r="S99" s="13"/>
      <c r="T99" s="12"/>
      <c r="U99" s="10"/>
      <c r="V99" s="27"/>
      <c r="W99" s="12"/>
      <c r="X99" s="10"/>
      <c r="Y99" s="13"/>
      <c r="Z99" s="112" t="str">
        <f>IF(AND(R99&lt;&gt;"",C99=""),"Sélectionnez l'investissement éligible (colonne C)      ","")&amp;IF(OR(AND(R99&lt;&gt;"",P99=""),AND(V99&lt;&gt;"",T99=""),AND(Y99&lt;&gt;"",W99="")),"Indiquez la dénomination du fournisseur      ","")&amp;IF(AND(R99&gt;Ref_Invest!$E$46,V99="",Y99=""),"Deux devis comparatifs doivent être renseignés pour cette dépense",IF(AND(R99&gt;Ref_Invest!$E$46,Y99=""),"Un second devis comparatif doit être renseigné pour cette dépense",IF(AND(R99&gt;=Ref_Invest!$E$45,V99=""),"Un devis comparatif doit être renseigné pour cette dépense","")))</f>
        <v/>
      </c>
    </row>
    <row r="100" spans="1:26">
      <c r="A100" s="89" t="str">
        <f>IF(ISNA(VLOOKUP(F100,Ref_Invest!$E$3:$H$31,4,FALSE)),"",VLOOKUP(F100,Ref_Invest!$E$3:$H$31,4,FALSE))</f>
        <v/>
      </c>
      <c r="B100" s="86" t="str">
        <f t="shared" si="1"/>
        <v/>
      </c>
      <c r="C100" s="243"/>
      <c r="D100" s="245"/>
      <c r="E100" s="263"/>
      <c r="F100" s="243"/>
      <c r="G100" s="244"/>
      <c r="H100" s="245"/>
      <c r="I100" s="246"/>
      <c r="J100" s="244"/>
      <c r="K100" s="245"/>
      <c r="L100" s="263"/>
      <c r="M100" s="78"/>
      <c r="N100" s="75" t="str">
        <f>IF(ISNA(VLOOKUP($F100,Ref_Invest!$E$3:$I$31,5,FALSE)),"",IF(VLOOKUP($F100,Ref_Invest!$E$3:$I$31,5,FALSE)=0,"",VLOOKUP($F100,Ref_Invest!$E$3:$I$31,5,FALSE)))</f>
        <v/>
      </c>
      <c r="O100" s="76" t="str">
        <f>IF(A100="ob",IF(M100="","",M100*VLOOKUP($F100,Ref_Invest!$E$3:$K$31,7,FALSE)),IF(A100="of",VLOOKUP($F100,Ref_Invest!$E$3:$J$31,6,FALSE),IF(A100="ot",VLOOKUP($F100,Ref_Invest!$E$3:$L$31,8,FALSE)/100*Ref_Invest!$M$32,"")))</f>
        <v/>
      </c>
      <c r="P100" s="12"/>
      <c r="Q100" s="10"/>
      <c r="R100" s="16"/>
      <c r="S100" s="13"/>
      <c r="T100" s="12"/>
      <c r="U100" s="10"/>
      <c r="V100" s="27"/>
      <c r="W100" s="12"/>
      <c r="X100" s="10"/>
      <c r="Y100" s="13"/>
      <c r="Z100" s="112" t="str">
        <f>IF(AND(R100&lt;&gt;"",C100=""),"Sélectionnez l'investissement éligible (colonne C)      ","")&amp;IF(OR(AND(R100&lt;&gt;"",P100=""),AND(V100&lt;&gt;"",T100=""),AND(Y100&lt;&gt;"",W100="")),"Indiquez la dénomination du fournisseur      ","")&amp;IF(AND(R100&gt;Ref_Invest!$E$46,V100="",Y100=""),"Deux devis comparatifs doivent être renseignés pour cette dépense",IF(AND(R100&gt;Ref_Invest!$E$46,Y100=""),"Un second devis comparatif doit être renseigné pour cette dépense",IF(AND(R100&gt;=Ref_Invest!$E$45,V100=""),"Un devis comparatif doit être renseigné pour cette dépense","")))</f>
        <v/>
      </c>
    </row>
    <row r="101" spans="1:26">
      <c r="A101" s="89" t="str">
        <f>IF(ISNA(VLOOKUP(F101,Ref_Invest!$E$3:$H$31,4,FALSE)),"",VLOOKUP(F101,Ref_Invest!$E$3:$H$31,4,FALSE))</f>
        <v/>
      </c>
      <c r="B101" s="86" t="str">
        <f t="shared" si="1"/>
        <v/>
      </c>
      <c r="C101" s="243"/>
      <c r="D101" s="245"/>
      <c r="E101" s="263"/>
      <c r="F101" s="243"/>
      <c r="G101" s="244"/>
      <c r="H101" s="245"/>
      <c r="I101" s="246"/>
      <c r="J101" s="244"/>
      <c r="K101" s="245"/>
      <c r="L101" s="263"/>
      <c r="M101" s="78"/>
      <c r="N101" s="75" t="str">
        <f>IF(ISNA(VLOOKUP($F101,Ref_Invest!$E$3:$I$31,5,FALSE)),"",IF(VLOOKUP($F101,Ref_Invest!$E$3:$I$31,5,FALSE)=0,"",VLOOKUP($F101,Ref_Invest!$E$3:$I$31,5,FALSE)))</f>
        <v/>
      </c>
      <c r="O101" s="76" t="str">
        <f>IF(A101="ob",IF(M101="","",M101*VLOOKUP($F101,Ref_Invest!$E$3:$K$31,7,FALSE)),IF(A101="of",VLOOKUP($F101,Ref_Invest!$E$3:$J$31,6,FALSE),IF(A101="ot",VLOOKUP($F101,Ref_Invest!$E$3:$L$31,8,FALSE)/100*Ref_Invest!$M$32,"")))</f>
        <v/>
      </c>
      <c r="P101" s="12"/>
      <c r="Q101" s="10"/>
      <c r="R101" s="16"/>
      <c r="S101" s="13"/>
      <c r="T101" s="12"/>
      <c r="U101" s="10"/>
      <c r="V101" s="27"/>
      <c r="W101" s="12"/>
      <c r="X101" s="10"/>
      <c r="Y101" s="13"/>
      <c r="Z101" s="112" t="str">
        <f>IF(AND(R101&lt;&gt;"",C101=""),"Sélectionnez l'investissement éligible (colonne C)      ","")&amp;IF(OR(AND(R101&lt;&gt;"",P101=""),AND(V101&lt;&gt;"",T101=""),AND(Y101&lt;&gt;"",W101="")),"Indiquez la dénomination du fournisseur      ","")&amp;IF(AND(R101&gt;Ref_Invest!$E$46,V101="",Y101=""),"Deux devis comparatifs doivent être renseignés pour cette dépense",IF(AND(R101&gt;Ref_Invest!$E$46,Y101=""),"Un second devis comparatif doit être renseigné pour cette dépense",IF(AND(R101&gt;=Ref_Invest!$E$45,V101=""),"Un devis comparatif doit être renseigné pour cette dépense","")))</f>
        <v/>
      </c>
    </row>
    <row r="102" spans="1:26">
      <c r="A102" s="89" t="str">
        <f>IF(ISNA(VLOOKUP(F102,Ref_Invest!$E$3:$H$31,4,FALSE)),"",VLOOKUP(F102,Ref_Invest!$E$3:$H$31,4,FALSE))</f>
        <v/>
      </c>
      <c r="B102" s="86" t="str">
        <f t="shared" si="1"/>
        <v/>
      </c>
      <c r="C102" s="243"/>
      <c r="D102" s="245"/>
      <c r="E102" s="263"/>
      <c r="F102" s="243"/>
      <c r="G102" s="244"/>
      <c r="H102" s="245"/>
      <c r="I102" s="246"/>
      <c r="J102" s="244"/>
      <c r="K102" s="245"/>
      <c r="L102" s="263"/>
      <c r="M102" s="78"/>
      <c r="N102" s="75" t="str">
        <f>IF(ISNA(VLOOKUP($F102,Ref_Invest!$E$3:$I$31,5,FALSE)),"",IF(VLOOKUP($F102,Ref_Invest!$E$3:$I$31,5,FALSE)=0,"",VLOOKUP($F102,Ref_Invest!$E$3:$I$31,5,FALSE)))</f>
        <v/>
      </c>
      <c r="O102" s="76" t="str">
        <f>IF(A102="ob",IF(M102="","",M102*VLOOKUP($F102,Ref_Invest!$E$3:$K$31,7,FALSE)),IF(A102="of",VLOOKUP($F102,Ref_Invest!$E$3:$J$31,6,FALSE),IF(A102="ot",VLOOKUP($F102,Ref_Invest!$E$3:$L$31,8,FALSE)/100*Ref_Invest!$M$32,"")))</f>
        <v/>
      </c>
      <c r="P102" s="12"/>
      <c r="Q102" s="10"/>
      <c r="R102" s="16"/>
      <c r="S102" s="13"/>
      <c r="T102" s="12"/>
      <c r="U102" s="10"/>
      <c r="V102" s="27"/>
      <c r="W102" s="12"/>
      <c r="X102" s="10"/>
      <c r="Y102" s="13"/>
      <c r="Z102" s="112" t="str">
        <f>IF(AND(R102&lt;&gt;"",C102=""),"Sélectionnez l'investissement éligible (colonne C)      ","")&amp;IF(OR(AND(R102&lt;&gt;"",P102=""),AND(V102&lt;&gt;"",T102=""),AND(Y102&lt;&gt;"",W102="")),"Indiquez la dénomination du fournisseur      ","")&amp;IF(AND(R102&gt;Ref_Invest!$E$46,V102="",Y102=""),"Deux devis comparatifs doivent être renseignés pour cette dépense",IF(AND(R102&gt;Ref_Invest!$E$46,Y102=""),"Un second devis comparatif doit être renseigné pour cette dépense",IF(AND(R102&gt;=Ref_Invest!$E$45,V102=""),"Un devis comparatif doit être renseigné pour cette dépense","")))</f>
        <v/>
      </c>
    </row>
    <row r="103" spans="1:26">
      <c r="A103" s="89" t="str">
        <f>IF(ISNA(VLOOKUP(F103,Ref_Invest!$E$3:$H$31,4,FALSE)),"",VLOOKUP(F103,Ref_Invest!$E$3:$H$31,4,FALSE))</f>
        <v/>
      </c>
      <c r="B103" s="86" t="str">
        <f t="shared" si="1"/>
        <v/>
      </c>
      <c r="C103" s="243"/>
      <c r="D103" s="245"/>
      <c r="E103" s="263"/>
      <c r="F103" s="243"/>
      <c r="G103" s="244"/>
      <c r="H103" s="245"/>
      <c r="I103" s="246"/>
      <c r="J103" s="244"/>
      <c r="K103" s="245"/>
      <c r="L103" s="263"/>
      <c r="M103" s="78"/>
      <c r="N103" s="75" t="str">
        <f>IF(ISNA(VLOOKUP($F103,Ref_Invest!$E$3:$I$31,5,FALSE)),"",IF(VLOOKUP($F103,Ref_Invest!$E$3:$I$31,5,FALSE)=0,"",VLOOKUP($F103,Ref_Invest!$E$3:$I$31,5,FALSE)))</f>
        <v/>
      </c>
      <c r="O103" s="76" t="str">
        <f>IF(A103="ob",IF(M103="","",M103*VLOOKUP($F103,Ref_Invest!$E$3:$K$31,7,FALSE)),IF(A103="of",VLOOKUP($F103,Ref_Invest!$E$3:$J$31,6,FALSE),IF(A103="ot",VLOOKUP($F103,Ref_Invest!$E$3:$L$31,8,FALSE)/100*Ref_Invest!$M$32,"")))</f>
        <v/>
      </c>
      <c r="P103" s="12"/>
      <c r="Q103" s="10"/>
      <c r="R103" s="16"/>
      <c r="S103" s="13"/>
      <c r="T103" s="12"/>
      <c r="U103" s="10"/>
      <c r="V103" s="27"/>
      <c r="W103" s="12"/>
      <c r="X103" s="10"/>
      <c r="Y103" s="13"/>
      <c r="Z103" s="112" t="str">
        <f>IF(AND(R103&lt;&gt;"",C103=""),"Sélectionnez l'investissement éligible (colonne C)      ","")&amp;IF(OR(AND(R103&lt;&gt;"",P103=""),AND(V103&lt;&gt;"",T103=""),AND(Y103&lt;&gt;"",W103="")),"Indiquez la dénomination du fournisseur      ","")&amp;IF(AND(R103&gt;Ref_Invest!$E$46,V103="",Y103=""),"Deux devis comparatifs doivent être renseignés pour cette dépense",IF(AND(R103&gt;Ref_Invest!$E$46,Y103=""),"Un second devis comparatif doit être renseigné pour cette dépense",IF(AND(R103&gt;=Ref_Invest!$E$45,V103=""),"Un devis comparatif doit être renseigné pour cette dépense","")))</f>
        <v/>
      </c>
    </row>
    <row r="104" spans="1:26">
      <c r="A104" s="89" t="str">
        <f>IF(ISNA(VLOOKUP(F104,Ref_Invest!$E$3:$H$31,4,FALSE)),"",VLOOKUP(F104,Ref_Invest!$E$3:$H$31,4,FALSE))</f>
        <v/>
      </c>
      <c r="B104" s="86" t="str">
        <f t="shared" si="1"/>
        <v/>
      </c>
      <c r="C104" s="243"/>
      <c r="D104" s="245"/>
      <c r="E104" s="263"/>
      <c r="F104" s="243"/>
      <c r="G104" s="244"/>
      <c r="H104" s="245"/>
      <c r="I104" s="246"/>
      <c r="J104" s="244"/>
      <c r="K104" s="245"/>
      <c r="L104" s="263"/>
      <c r="M104" s="78"/>
      <c r="N104" s="75" t="str">
        <f>IF(ISNA(VLOOKUP($F104,Ref_Invest!$E$3:$I$31,5,FALSE)),"",IF(VLOOKUP($F104,Ref_Invest!$E$3:$I$31,5,FALSE)=0,"",VLOOKUP($F104,Ref_Invest!$E$3:$I$31,5,FALSE)))</f>
        <v/>
      </c>
      <c r="O104" s="76" t="str">
        <f>IF(A104="ob",IF(M104="","",M104*VLOOKUP($F104,Ref_Invest!$E$3:$K$31,7,FALSE)),IF(A104="of",VLOOKUP($F104,Ref_Invest!$E$3:$J$31,6,FALSE),IF(A104="ot",VLOOKUP($F104,Ref_Invest!$E$3:$L$31,8,FALSE)/100*Ref_Invest!$M$32,"")))</f>
        <v/>
      </c>
      <c r="P104" s="12"/>
      <c r="Q104" s="10"/>
      <c r="R104" s="16"/>
      <c r="S104" s="13"/>
      <c r="T104" s="12"/>
      <c r="U104" s="10"/>
      <c r="V104" s="27"/>
      <c r="W104" s="12"/>
      <c r="X104" s="10"/>
      <c r="Y104" s="13"/>
      <c r="Z104" s="112" t="str">
        <f>IF(AND(R104&lt;&gt;"",C104=""),"Sélectionnez l'investissement éligible (colonne C)      ","")&amp;IF(OR(AND(R104&lt;&gt;"",P104=""),AND(V104&lt;&gt;"",T104=""),AND(Y104&lt;&gt;"",W104="")),"Indiquez la dénomination du fournisseur      ","")&amp;IF(AND(R104&gt;Ref_Invest!$E$46,V104="",Y104=""),"Deux devis comparatifs doivent être renseignés pour cette dépense",IF(AND(R104&gt;Ref_Invest!$E$46,Y104=""),"Un second devis comparatif doit être renseigné pour cette dépense",IF(AND(R104&gt;=Ref_Invest!$E$45,V104=""),"Un devis comparatif doit être renseigné pour cette dépense","")))</f>
        <v/>
      </c>
    </row>
    <row r="105" spans="1:26">
      <c r="A105" s="89" t="str">
        <f>IF(ISNA(VLOOKUP(F105,Ref_Invest!$E$3:$H$31,4,FALSE)),"",VLOOKUP(F105,Ref_Invest!$E$3:$H$31,4,FALSE))</f>
        <v/>
      </c>
      <c r="B105" s="86" t="str">
        <f t="shared" si="1"/>
        <v/>
      </c>
      <c r="C105" s="243"/>
      <c r="D105" s="245"/>
      <c r="E105" s="263"/>
      <c r="F105" s="243"/>
      <c r="G105" s="244"/>
      <c r="H105" s="245"/>
      <c r="I105" s="246"/>
      <c r="J105" s="244"/>
      <c r="K105" s="245"/>
      <c r="L105" s="263"/>
      <c r="M105" s="78"/>
      <c r="N105" s="75" t="str">
        <f>IF(ISNA(VLOOKUP($F105,Ref_Invest!$E$3:$I$31,5,FALSE)),"",IF(VLOOKUP($F105,Ref_Invest!$E$3:$I$31,5,FALSE)=0,"",VLOOKUP($F105,Ref_Invest!$E$3:$I$31,5,FALSE)))</f>
        <v/>
      </c>
      <c r="O105" s="76" t="str">
        <f>IF(A105="ob",IF(M105="","",M105*VLOOKUP($F105,Ref_Invest!$E$3:$K$31,7,FALSE)),IF(A105="of",VLOOKUP($F105,Ref_Invest!$E$3:$J$31,6,FALSE),IF(A105="ot",VLOOKUP($F105,Ref_Invest!$E$3:$L$31,8,FALSE)/100*Ref_Invest!$M$32,"")))</f>
        <v/>
      </c>
      <c r="P105" s="12"/>
      <c r="Q105" s="10"/>
      <c r="R105" s="16"/>
      <c r="S105" s="13"/>
      <c r="T105" s="12"/>
      <c r="U105" s="10"/>
      <c r="V105" s="27"/>
      <c r="W105" s="12"/>
      <c r="X105" s="10"/>
      <c r="Y105" s="13"/>
      <c r="Z105" s="112" t="str">
        <f>IF(AND(R105&lt;&gt;"",C105=""),"Sélectionnez l'investissement éligible (colonne C)      ","")&amp;IF(OR(AND(R105&lt;&gt;"",P105=""),AND(V105&lt;&gt;"",T105=""),AND(Y105&lt;&gt;"",W105="")),"Indiquez la dénomination du fournisseur      ","")&amp;IF(AND(R105&gt;Ref_Invest!$E$46,V105="",Y105=""),"Deux devis comparatifs doivent être renseignés pour cette dépense",IF(AND(R105&gt;Ref_Invest!$E$46,Y105=""),"Un second devis comparatif doit être renseigné pour cette dépense",IF(AND(R105&gt;=Ref_Invest!$E$45,V105=""),"Un devis comparatif doit être renseigné pour cette dépense","")))</f>
        <v/>
      </c>
    </row>
    <row r="106" spans="1:26">
      <c r="A106" s="89" t="str">
        <f>IF(ISNA(VLOOKUP(F106,Ref_Invest!$E$3:$H$31,4,FALSE)),"",VLOOKUP(F106,Ref_Invest!$E$3:$H$31,4,FALSE))</f>
        <v/>
      </c>
      <c r="B106" s="86" t="str">
        <f t="shared" si="1"/>
        <v/>
      </c>
      <c r="C106" s="243"/>
      <c r="D106" s="245"/>
      <c r="E106" s="263"/>
      <c r="F106" s="243"/>
      <c r="G106" s="244"/>
      <c r="H106" s="245"/>
      <c r="I106" s="246"/>
      <c r="J106" s="244"/>
      <c r="K106" s="245"/>
      <c r="L106" s="263"/>
      <c r="M106" s="78"/>
      <c r="N106" s="75" t="str">
        <f>IF(ISNA(VLOOKUP($F106,Ref_Invest!$E$3:$I$31,5,FALSE)),"",IF(VLOOKUP($F106,Ref_Invest!$E$3:$I$31,5,FALSE)=0,"",VLOOKUP($F106,Ref_Invest!$E$3:$I$31,5,FALSE)))</f>
        <v/>
      </c>
      <c r="O106" s="76" t="str">
        <f>IF(A106="ob",IF(M106="","",M106*VLOOKUP($F106,Ref_Invest!$E$3:$K$31,7,FALSE)),IF(A106="of",VLOOKUP($F106,Ref_Invest!$E$3:$J$31,6,FALSE),IF(A106="ot",VLOOKUP($F106,Ref_Invest!$E$3:$L$31,8,FALSE)/100*Ref_Invest!$M$32,"")))</f>
        <v/>
      </c>
      <c r="P106" s="12"/>
      <c r="Q106" s="10"/>
      <c r="R106" s="16"/>
      <c r="S106" s="13"/>
      <c r="T106" s="12"/>
      <c r="U106" s="10"/>
      <c r="V106" s="27"/>
      <c r="W106" s="12"/>
      <c r="X106" s="10"/>
      <c r="Y106" s="13"/>
      <c r="Z106" s="112" t="str">
        <f>IF(AND(R106&lt;&gt;"",C106=""),"Sélectionnez l'investissement éligible (colonne C)      ","")&amp;IF(OR(AND(R106&lt;&gt;"",P106=""),AND(V106&lt;&gt;"",T106=""),AND(Y106&lt;&gt;"",W106="")),"Indiquez la dénomination du fournisseur      ","")&amp;IF(AND(R106&gt;Ref_Invest!$E$46,V106="",Y106=""),"Deux devis comparatifs doivent être renseignés pour cette dépense",IF(AND(R106&gt;Ref_Invest!$E$46,Y106=""),"Un second devis comparatif doit être renseigné pour cette dépense",IF(AND(R106&gt;=Ref_Invest!$E$45,V106=""),"Un devis comparatif doit être renseigné pour cette dépense","")))</f>
        <v/>
      </c>
    </row>
    <row r="107" spans="1:26">
      <c r="A107" s="89" t="str">
        <f>IF(ISNA(VLOOKUP(F107,Ref_Invest!$E$3:$H$31,4,FALSE)),"",VLOOKUP(F107,Ref_Invest!$E$3:$H$31,4,FALSE))</f>
        <v/>
      </c>
      <c r="B107" s="86" t="str">
        <f t="shared" si="1"/>
        <v/>
      </c>
      <c r="C107" s="243"/>
      <c r="D107" s="245"/>
      <c r="E107" s="263"/>
      <c r="F107" s="243"/>
      <c r="G107" s="244"/>
      <c r="H107" s="245"/>
      <c r="I107" s="246"/>
      <c r="J107" s="244"/>
      <c r="K107" s="245"/>
      <c r="L107" s="263"/>
      <c r="M107" s="78"/>
      <c r="N107" s="75" t="str">
        <f>IF(ISNA(VLOOKUP($F107,Ref_Invest!$E$3:$I$31,5,FALSE)),"",IF(VLOOKUP($F107,Ref_Invest!$E$3:$I$31,5,FALSE)=0,"",VLOOKUP($F107,Ref_Invest!$E$3:$I$31,5,FALSE)))</f>
        <v/>
      </c>
      <c r="O107" s="76" t="str">
        <f>IF(A107="ob",IF(M107="","",M107*VLOOKUP($F107,Ref_Invest!$E$3:$K$31,7,FALSE)),IF(A107="of",VLOOKUP($F107,Ref_Invest!$E$3:$J$31,6,FALSE),IF(A107="ot",VLOOKUP($F107,Ref_Invest!$E$3:$L$31,8,FALSE)/100*Ref_Invest!$M$32,"")))</f>
        <v/>
      </c>
      <c r="P107" s="12"/>
      <c r="Q107" s="10"/>
      <c r="R107" s="16"/>
      <c r="S107" s="13"/>
      <c r="T107" s="12"/>
      <c r="U107" s="10"/>
      <c r="V107" s="27"/>
      <c r="W107" s="12"/>
      <c r="X107" s="10"/>
      <c r="Y107" s="13"/>
      <c r="Z107" s="112" t="str">
        <f>IF(AND(R107&lt;&gt;"",C107=""),"Sélectionnez l'investissement éligible (colonne C)      ","")&amp;IF(OR(AND(R107&lt;&gt;"",P107=""),AND(V107&lt;&gt;"",T107=""),AND(Y107&lt;&gt;"",W107="")),"Indiquez la dénomination du fournisseur      ","")&amp;IF(AND(R107&gt;Ref_Invest!$E$46,V107="",Y107=""),"Deux devis comparatifs doivent être renseignés pour cette dépense",IF(AND(R107&gt;Ref_Invest!$E$46,Y107=""),"Un second devis comparatif doit être renseigné pour cette dépense",IF(AND(R107&gt;=Ref_Invest!$E$45,V107=""),"Un devis comparatif doit être renseigné pour cette dépense","")))</f>
        <v/>
      </c>
    </row>
    <row r="108" spans="1:26">
      <c r="A108" s="89" t="str">
        <f>IF(ISNA(VLOOKUP(F108,Ref_Invest!$E$3:$H$31,4,FALSE)),"",VLOOKUP(F108,Ref_Invest!$E$3:$H$31,4,FALSE))</f>
        <v/>
      </c>
      <c r="B108" s="86" t="str">
        <f t="shared" si="1"/>
        <v/>
      </c>
      <c r="C108" s="243"/>
      <c r="D108" s="245"/>
      <c r="E108" s="263"/>
      <c r="F108" s="243"/>
      <c r="G108" s="244"/>
      <c r="H108" s="245"/>
      <c r="I108" s="246"/>
      <c r="J108" s="244"/>
      <c r="K108" s="245"/>
      <c r="L108" s="263"/>
      <c r="M108" s="78"/>
      <c r="N108" s="75" t="str">
        <f>IF(ISNA(VLOOKUP($F108,Ref_Invest!$E$3:$I$31,5,FALSE)),"",IF(VLOOKUP($F108,Ref_Invest!$E$3:$I$31,5,FALSE)=0,"",VLOOKUP($F108,Ref_Invest!$E$3:$I$31,5,FALSE)))</f>
        <v/>
      </c>
      <c r="O108" s="76" t="str">
        <f>IF(A108="ob",IF(M108="","",M108*VLOOKUP($F108,Ref_Invest!$E$3:$K$31,7,FALSE)),IF(A108="of",VLOOKUP($F108,Ref_Invest!$E$3:$J$31,6,FALSE),IF(A108="ot",VLOOKUP($F108,Ref_Invest!$E$3:$L$31,8,FALSE)/100*Ref_Invest!$M$32,"")))</f>
        <v/>
      </c>
      <c r="P108" s="12"/>
      <c r="Q108" s="10"/>
      <c r="R108" s="16"/>
      <c r="S108" s="13"/>
      <c r="T108" s="12"/>
      <c r="U108" s="10"/>
      <c r="V108" s="27"/>
      <c r="W108" s="12"/>
      <c r="X108" s="10"/>
      <c r="Y108" s="13"/>
      <c r="Z108" s="112" t="str">
        <f>IF(AND(R108&lt;&gt;"",C108=""),"Sélectionnez l'investissement éligible (colonne C)      ","")&amp;IF(OR(AND(R108&lt;&gt;"",P108=""),AND(V108&lt;&gt;"",T108=""),AND(Y108&lt;&gt;"",W108="")),"Indiquez la dénomination du fournisseur      ","")&amp;IF(AND(R108&gt;Ref_Invest!$E$46,V108="",Y108=""),"Deux devis comparatifs doivent être renseignés pour cette dépense",IF(AND(R108&gt;Ref_Invest!$E$46,Y108=""),"Un second devis comparatif doit être renseigné pour cette dépense",IF(AND(R108&gt;=Ref_Invest!$E$45,V108=""),"Un devis comparatif doit être renseigné pour cette dépense","")))</f>
        <v/>
      </c>
    </row>
    <row r="109" spans="1:26">
      <c r="A109" s="89" t="str">
        <f>IF(ISNA(VLOOKUP(F109,Ref_Invest!$E$3:$H$31,4,FALSE)),"",VLOOKUP(F109,Ref_Invest!$E$3:$H$31,4,FALSE))</f>
        <v/>
      </c>
      <c r="B109" s="86" t="str">
        <f t="shared" si="1"/>
        <v/>
      </c>
      <c r="C109" s="243"/>
      <c r="D109" s="245"/>
      <c r="E109" s="263"/>
      <c r="F109" s="243"/>
      <c r="G109" s="244"/>
      <c r="H109" s="245"/>
      <c r="I109" s="246"/>
      <c r="J109" s="244"/>
      <c r="K109" s="245"/>
      <c r="L109" s="263"/>
      <c r="M109" s="78"/>
      <c r="N109" s="75" t="str">
        <f>IF(ISNA(VLOOKUP($F109,Ref_Invest!$E$3:$I$31,5,FALSE)),"",IF(VLOOKUP($F109,Ref_Invest!$E$3:$I$31,5,FALSE)=0,"",VLOOKUP($F109,Ref_Invest!$E$3:$I$31,5,FALSE)))</f>
        <v/>
      </c>
      <c r="O109" s="76" t="str">
        <f>IF(A109="ob",IF(M109="","",M109*VLOOKUP($F109,Ref_Invest!$E$3:$K$31,7,FALSE)),IF(A109="of",VLOOKUP($F109,Ref_Invest!$E$3:$J$31,6,FALSE),IF(A109="ot",VLOOKUP($F109,Ref_Invest!$E$3:$L$31,8,FALSE)/100*Ref_Invest!$M$32,"")))</f>
        <v/>
      </c>
      <c r="P109" s="12"/>
      <c r="Q109" s="10"/>
      <c r="R109" s="16"/>
      <c r="S109" s="13"/>
      <c r="T109" s="12"/>
      <c r="U109" s="10"/>
      <c r="V109" s="27"/>
      <c r="W109" s="12"/>
      <c r="X109" s="10"/>
      <c r="Y109" s="13"/>
      <c r="Z109" s="112" t="str">
        <f>IF(AND(R109&lt;&gt;"",C109=""),"Sélectionnez l'investissement éligible (colonne C)      ","")&amp;IF(OR(AND(R109&lt;&gt;"",P109=""),AND(V109&lt;&gt;"",T109=""),AND(Y109&lt;&gt;"",W109="")),"Indiquez la dénomination du fournisseur      ","")&amp;IF(AND(R109&gt;Ref_Invest!$E$46,V109="",Y109=""),"Deux devis comparatifs doivent être renseignés pour cette dépense",IF(AND(R109&gt;Ref_Invest!$E$46,Y109=""),"Un second devis comparatif doit être renseigné pour cette dépense",IF(AND(R109&gt;=Ref_Invest!$E$45,V109=""),"Un devis comparatif doit être renseigné pour cette dépense","")))</f>
        <v/>
      </c>
    </row>
    <row r="110" spans="1:26">
      <c r="A110" s="89" t="str">
        <f>IF(ISNA(VLOOKUP(F110,Ref_Invest!$E$3:$H$31,4,FALSE)),"",VLOOKUP(F110,Ref_Invest!$E$3:$H$31,4,FALSE))</f>
        <v/>
      </c>
      <c r="B110" s="86" t="str">
        <f t="shared" si="1"/>
        <v/>
      </c>
      <c r="C110" s="243"/>
      <c r="D110" s="245"/>
      <c r="E110" s="263"/>
      <c r="F110" s="243"/>
      <c r="G110" s="244"/>
      <c r="H110" s="245"/>
      <c r="I110" s="246"/>
      <c r="J110" s="244"/>
      <c r="K110" s="245"/>
      <c r="L110" s="263"/>
      <c r="M110" s="78"/>
      <c r="N110" s="75" t="str">
        <f>IF(ISNA(VLOOKUP($F110,Ref_Invest!$E$3:$I$31,5,FALSE)),"",IF(VLOOKUP($F110,Ref_Invest!$E$3:$I$31,5,FALSE)=0,"",VLOOKUP($F110,Ref_Invest!$E$3:$I$31,5,FALSE)))</f>
        <v/>
      </c>
      <c r="O110" s="76" t="str">
        <f>IF(A110="ob",IF(M110="","",M110*VLOOKUP($F110,Ref_Invest!$E$3:$K$31,7,FALSE)),IF(A110="of",VLOOKUP($F110,Ref_Invest!$E$3:$J$31,6,FALSE),IF(A110="ot",VLOOKUP($F110,Ref_Invest!$E$3:$L$31,8,FALSE)/100*Ref_Invest!$M$32,"")))</f>
        <v/>
      </c>
      <c r="P110" s="12"/>
      <c r="Q110" s="10"/>
      <c r="R110" s="16"/>
      <c r="S110" s="13"/>
      <c r="T110" s="12"/>
      <c r="U110" s="10"/>
      <c r="V110" s="27"/>
      <c r="W110" s="12"/>
      <c r="X110" s="10"/>
      <c r="Y110" s="13"/>
      <c r="Z110" s="112" t="str">
        <f>IF(AND(R110&lt;&gt;"",C110=""),"Sélectionnez l'investissement éligible (colonne C)      ","")&amp;IF(OR(AND(R110&lt;&gt;"",P110=""),AND(V110&lt;&gt;"",T110=""),AND(Y110&lt;&gt;"",W110="")),"Indiquez la dénomination du fournisseur      ","")&amp;IF(AND(R110&gt;Ref_Invest!$E$46,V110="",Y110=""),"Deux devis comparatifs doivent être renseignés pour cette dépense",IF(AND(R110&gt;Ref_Invest!$E$46,Y110=""),"Un second devis comparatif doit être renseigné pour cette dépense",IF(AND(R110&gt;=Ref_Invest!$E$45,V110=""),"Un devis comparatif doit être renseigné pour cette dépense","")))</f>
        <v/>
      </c>
    </row>
    <row r="111" spans="1:26">
      <c r="A111" s="89" t="str">
        <f>IF(ISNA(VLOOKUP(F111,Ref_Invest!$E$3:$H$31,4,FALSE)),"",VLOOKUP(F111,Ref_Invest!$E$3:$H$31,4,FALSE))</f>
        <v/>
      </c>
      <c r="B111" s="86" t="str">
        <f t="shared" si="1"/>
        <v/>
      </c>
      <c r="C111" s="243"/>
      <c r="D111" s="245"/>
      <c r="E111" s="263"/>
      <c r="F111" s="243"/>
      <c r="G111" s="244"/>
      <c r="H111" s="245"/>
      <c r="I111" s="246"/>
      <c r="J111" s="244"/>
      <c r="K111" s="245"/>
      <c r="L111" s="263"/>
      <c r="M111" s="78"/>
      <c r="N111" s="75" t="str">
        <f>IF(ISNA(VLOOKUP($F111,Ref_Invest!$E$3:$I$31,5,FALSE)),"",IF(VLOOKUP($F111,Ref_Invest!$E$3:$I$31,5,FALSE)=0,"",VLOOKUP($F111,Ref_Invest!$E$3:$I$31,5,FALSE)))</f>
        <v/>
      </c>
      <c r="O111" s="76" t="str">
        <f>IF(A111="ob",IF(M111="","",M111*VLOOKUP($F111,Ref_Invest!$E$3:$K$31,7,FALSE)),IF(A111="of",VLOOKUP($F111,Ref_Invest!$E$3:$J$31,6,FALSE),IF(A111="ot",VLOOKUP($F111,Ref_Invest!$E$3:$L$31,8,FALSE)/100*Ref_Invest!$M$32,"")))</f>
        <v/>
      </c>
      <c r="P111" s="12"/>
      <c r="Q111" s="10"/>
      <c r="R111" s="16"/>
      <c r="S111" s="13"/>
      <c r="T111" s="12"/>
      <c r="U111" s="10"/>
      <c r="V111" s="27"/>
      <c r="W111" s="12"/>
      <c r="X111" s="10"/>
      <c r="Y111" s="13"/>
      <c r="Z111" s="112" t="str">
        <f>IF(AND(R111&lt;&gt;"",C111=""),"Sélectionnez l'investissement éligible (colonne C)      ","")&amp;IF(OR(AND(R111&lt;&gt;"",P111=""),AND(V111&lt;&gt;"",T111=""),AND(Y111&lt;&gt;"",W111="")),"Indiquez la dénomination du fournisseur      ","")&amp;IF(AND(R111&gt;Ref_Invest!$E$46,V111="",Y111=""),"Deux devis comparatifs doivent être renseignés pour cette dépense",IF(AND(R111&gt;Ref_Invest!$E$46,Y111=""),"Un second devis comparatif doit être renseigné pour cette dépense",IF(AND(R111&gt;=Ref_Invest!$E$45,V111=""),"Un devis comparatif doit être renseigné pour cette dépense","")))</f>
        <v/>
      </c>
    </row>
    <row r="112" spans="1:26">
      <c r="A112" s="89" t="str">
        <f>IF(ISNA(VLOOKUP(F112,Ref_Invest!$E$3:$H$31,4,FALSE)),"",VLOOKUP(F112,Ref_Invest!$E$3:$H$31,4,FALSE))</f>
        <v/>
      </c>
      <c r="B112" s="86" t="str">
        <f t="shared" si="1"/>
        <v/>
      </c>
      <c r="C112" s="243"/>
      <c r="D112" s="245"/>
      <c r="E112" s="263"/>
      <c r="F112" s="243"/>
      <c r="G112" s="244"/>
      <c r="H112" s="245"/>
      <c r="I112" s="246"/>
      <c r="J112" s="244"/>
      <c r="K112" s="245"/>
      <c r="L112" s="263"/>
      <c r="M112" s="78"/>
      <c r="N112" s="75" t="str">
        <f>IF(ISNA(VLOOKUP($F112,Ref_Invest!$E$3:$I$31,5,FALSE)),"",IF(VLOOKUP($F112,Ref_Invest!$E$3:$I$31,5,FALSE)=0,"",VLOOKUP($F112,Ref_Invest!$E$3:$I$31,5,FALSE)))</f>
        <v/>
      </c>
      <c r="O112" s="76" t="str">
        <f>IF(A112="ob",IF(M112="","",M112*VLOOKUP($F112,Ref_Invest!$E$3:$K$31,7,FALSE)),IF(A112="of",VLOOKUP($F112,Ref_Invest!$E$3:$J$31,6,FALSE),IF(A112="ot",VLOOKUP($F112,Ref_Invest!$E$3:$L$31,8,FALSE)/100*Ref_Invest!$M$32,"")))</f>
        <v/>
      </c>
      <c r="P112" s="12"/>
      <c r="Q112" s="10"/>
      <c r="R112" s="16"/>
      <c r="S112" s="13"/>
      <c r="T112" s="12"/>
      <c r="U112" s="10"/>
      <c r="V112" s="27"/>
      <c r="W112" s="12"/>
      <c r="X112" s="10"/>
      <c r="Y112" s="13"/>
      <c r="Z112" s="112" t="str">
        <f>IF(AND(R112&lt;&gt;"",C112=""),"Sélectionnez l'investissement éligible (colonne C)      ","")&amp;IF(OR(AND(R112&lt;&gt;"",P112=""),AND(V112&lt;&gt;"",T112=""),AND(Y112&lt;&gt;"",W112="")),"Indiquez la dénomination du fournisseur      ","")&amp;IF(AND(R112&gt;Ref_Invest!$E$46,V112="",Y112=""),"Deux devis comparatifs doivent être renseignés pour cette dépense",IF(AND(R112&gt;Ref_Invest!$E$46,Y112=""),"Un second devis comparatif doit être renseigné pour cette dépense",IF(AND(R112&gt;=Ref_Invest!$E$45,V112=""),"Un devis comparatif doit être renseigné pour cette dépense","")))</f>
        <v/>
      </c>
    </row>
    <row r="113" spans="1:26">
      <c r="A113" s="89" t="str">
        <f>IF(ISNA(VLOOKUP(F113,Ref_Invest!$E$3:$H$31,4,FALSE)),"",VLOOKUP(F113,Ref_Invest!$E$3:$H$31,4,FALSE))</f>
        <v/>
      </c>
      <c r="B113" s="86" t="str">
        <f t="shared" si="1"/>
        <v/>
      </c>
      <c r="C113" s="243"/>
      <c r="D113" s="245"/>
      <c r="E113" s="263"/>
      <c r="F113" s="243"/>
      <c r="G113" s="244"/>
      <c r="H113" s="245"/>
      <c r="I113" s="246"/>
      <c r="J113" s="244"/>
      <c r="K113" s="245"/>
      <c r="L113" s="263"/>
      <c r="M113" s="78"/>
      <c r="N113" s="75" t="str">
        <f>IF(ISNA(VLOOKUP($F113,Ref_Invest!$E$3:$I$31,5,FALSE)),"",IF(VLOOKUP($F113,Ref_Invest!$E$3:$I$31,5,FALSE)=0,"",VLOOKUP($F113,Ref_Invest!$E$3:$I$31,5,FALSE)))</f>
        <v/>
      </c>
      <c r="O113" s="76" t="str">
        <f>IF(A113="ob",IF(M113="","",M113*VLOOKUP($F113,Ref_Invest!$E$3:$K$31,7,FALSE)),IF(A113="of",VLOOKUP($F113,Ref_Invest!$E$3:$J$31,6,FALSE),IF(A113="ot",VLOOKUP($F113,Ref_Invest!$E$3:$L$31,8,FALSE)/100*Ref_Invest!$M$32,"")))</f>
        <v/>
      </c>
      <c r="P113" s="12"/>
      <c r="Q113" s="10"/>
      <c r="R113" s="16"/>
      <c r="S113" s="13"/>
      <c r="T113" s="12"/>
      <c r="U113" s="10"/>
      <c r="V113" s="27"/>
      <c r="W113" s="12"/>
      <c r="X113" s="10"/>
      <c r="Y113" s="13"/>
      <c r="Z113" s="112" t="str">
        <f>IF(AND(R113&lt;&gt;"",C113=""),"Sélectionnez l'investissement éligible (colonne C)      ","")&amp;IF(OR(AND(R113&lt;&gt;"",P113=""),AND(V113&lt;&gt;"",T113=""),AND(Y113&lt;&gt;"",W113="")),"Indiquez la dénomination du fournisseur      ","")&amp;IF(AND(R113&gt;Ref_Invest!$E$46,V113="",Y113=""),"Deux devis comparatifs doivent être renseignés pour cette dépense",IF(AND(R113&gt;Ref_Invest!$E$46,Y113=""),"Un second devis comparatif doit être renseigné pour cette dépense",IF(AND(R113&gt;=Ref_Invest!$E$45,V113=""),"Un devis comparatif doit être renseigné pour cette dépense","")))</f>
        <v/>
      </c>
    </row>
    <row r="114" spans="1:26">
      <c r="A114" s="89" t="str">
        <f>IF(ISNA(VLOOKUP(F114,Ref_Invest!$E$3:$H$31,4,FALSE)),"",VLOOKUP(F114,Ref_Invest!$E$3:$H$31,4,FALSE))</f>
        <v/>
      </c>
      <c r="B114" s="86" t="str">
        <f t="shared" si="1"/>
        <v/>
      </c>
      <c r="C114" s="243"/>
      <c r="D114" s="245"/>
      <c r="E114" s="263"/>
      <c r="F114" s="243"/>
      <c r="G114" s="244"/>
      <c r="H114" s="245"/>
      <c r="I114" s="246"/>
      <c r="J114" s="244"/>
      <c r="K114" s="245"/>
      <c r="L114" s="263"/>
      <c r="M114" s="78"/>
      <c r="N114" s="75" t="str">
        <f>IF(ISNA(VLOOKUP($F114,Ref_Invest!$E$3:$I$31,5,FALSE)),"",IF(VLOOKUP($F114,Ref_Invest!$E$3:$I$31,5,FALSE)=0,"",VLOOKUP($F114,Ref_Invest!$E$3:$I$31,5,FALSE)))</f>
        <v/>
      </c>
      <c r="O114" s="76" t="str">
        <f>IF(A114="ob",IF(M114="","",M114*VLOOKUP($F114,Ref_Invest!$E$3:$K$31,7,FALSE)),IF(A114="of",VLOOKUP($F114,Ref_Invest!$E$3:$J$31,6,FALSE),IF(A114="ot",VLOOKUP($F114,Ref_Invest!$E$3:$L$31,8,FALSE)/100*Ref_Invest!$M$32,"")))</f>
        <v/>
      </c>
      <c r="P114" s="12"/>
      <c r="Q114" s="10"/>
      <c r="R114" s="16"/>
      <c r="S114" s="13"/>
      <c r="T114" s="12"/>
      <c r="U114" s="10"/>
      <c r="V114" s="27"/>
      <c r="W114" s="12"/>
      <c r="X114" s="10"/>
      <c r="Y114" s="13"/>
      <c r="Z114" s="112" t="str">
        <f>IF(AND(R114&lt;&gt;"",C114=""),"Sélectionnez l'investissement éligible (colonne C)      ","")&amp;IF(OR(AND(R114&lt;&gt;"",P114=""),AND(V114&lt;&gt;"",T114=""),AND(Y114&lt;&gt;"",W114="")),"Indiquez la dénomination du fournisseur      ","")&amp;IF(AND(R114&gt;Ref_Invest!$E$46,V114="",Y114=""),"Deux devis comparatifs doivent être renseignés pour cette dépense",IF(AND(R114&gt;Ref_Invest!$E$46,Y114=""),"Un second devis comparatif doit être renseigné pour cette dépense",IF(AND(R114&gt;=Ref_Invest!$E$45,V114=""),"Un devis comparatif doit être renseigné pour cette dépense","")))</f>
        <v/>
      </c>
    </row>
    <row r="115" spans="1:26">
      <c r="A115" s="89" t="str">
        <f>IF(ISNA(VLOOKUP(F115,Ref_Invest!$E$3:$H$31,4,FALSE)),"",VLOOKUP(F115,Ref_Invest!$E$3:$H$31,4,FALSE))</f>
        <v/>
      </c>
      <c r="B115" s="86" t="str">
        <f t="shared" si="1"/>
        <v/>
      </c>
      <c r="C115" s="243"/>
      <c r="D115" s="245"/>
      <c r="E115" s="263"/>
      <c r="F115" s="243"/>
      <c r="G115" s="244"/>
      <c r="H115" s="245"/>
      <c r="I115" s="246"/>
      <c r="J115" s="244"/>
      <c r="K115" s="245"/>
      <c r="L115" s="263"/>
      <c r="M115" s="78"/>
      <c r="N115" s="75" t="str">
        <f>IF(ISNA(VLOOKUP($F115,Ref_Invest!$E$3:$I$31,5,FALSE)),"",IF(VLOOKUP($F115,Ref_Invest!$E$3:$I$31,5,FALSE)=0,"",VLOOKUP($F115,Ref_Invest!$E$3:$I$31,5,FALSE)))</f>
        <v/>
      </c>
      <c r="O115" s="76" t="str">
        <f>IF(A115="ob",IF(M115="","",M115*VLOOKUP($F115,Ref_Invest!$E$3:$K$31,7,FALSE)),IF(A115="of",VLOOKUP($F115,Ref_Invest!$E$3:$J$31,6,FALSE),IF(A115="ot",VLOOKUP($F115,Ref_Invest!$E$3:$L$31,8,FALSE)/100*Ref_Invest!$M$32,"")))</f>
        <v/>
      </c>
      <c r="P115" s="12"/>
      <c r="Q115" s="10"/>
      <c r="R115" s="16"/>
      <c r="S115" s="13"/>
      <c r="T115" s="12"/>
      <c r="U115" s="10"/>
      <c r="V115" s="27"/>
      <c r="W115" s="12"/>
      <c r="X115" s="10"/>
      <c r="Y115" s="13"/>
      <c r="Z115" s="112" t="str">
        <f>IF(AND(R115&lt;&gt;"",C115=""),"Sélectionnez l'investissement éligible (colonne C)      ","")&amp;IF(OR(AND(R115&lt;&gt;"",P115=""),AND(V115&lt;&gt;"",T115=""),AND(Y115&lt;&gt;"",W115="")),"Indiquez la dénomination du fournisseur      ","")&amp;IF(AND(R115&gt;Ref_Invest!$E$46,V115="",Y115=""),"Deux devis comparatifs doivent être renseignés pour cette dépense",IF(AND(R115&gt;Ref_Invest!$E$46,Y115=""),"Un second devis comparatif doit être renseigné pour cette dépense",IF(AND(R115&gt;=Ref_Invest!$E$45,V115=""),"Un devis comparatif doit être renseigné pour cette dépense","")))</f>
        <v/>
      </c>
    </row>
    <row r="116" spans="1:26">
      <c r="A116" s="89" t="str">
        <f>IF(ISNA(VLOOKUP(F116,Ref_Invest!$E$3:$H$31,4,FALSE)),"",VLOOKUP(F116,Ref_Invest!$E$3:$H$31,4,FALSE))</f>
        <v/>
      </c>
      <c r="B116" s="86" t="str">
        <f t="shared" si="1"/>
        <v/>
      </c>
      <c r="C116" s="243"/>
      <c r="D116" s="245"/>
      <c r="E116" s="263"/>
      <c r="F116" s="243"/>
      <c r="G116" s="244"/>
      <c r="H116" s="245"/>
      <c r="I116" s="246"/>
      <c r="J116" s="244"/>
      <c r="K116" s="245"/>
      <c r="L116" s="263"/>
      <c r="M116" s="78"/>
      <c r="N116" s="75" t="str">
        <f>IF(ISNA(VLOOKUP($F116,Ref_Invest!$E$3:$I$31,5,FALSE)),"",IF(VLOOKUP($F116,Ref_Invest!$E$3:$I$31,5,FALSE)=0,"",VLOOKUP($F116,Ref_Invest!$E$3:$I$31,5,FALSE)))</f>
        <v/>
      </c>
      <c r="O116" s="76" t="str">
        <f>IF(A116="ob",IF(M116="","",M116*VLOOKUP($F116,Ref_Invest!$E$3:$K$31,7,FALSE)),IF(A116="of",VLOOKUP($F116,Ref_Invest!$E$3:$J$31,6,FALSE),IF(A116="ot",VLOOKUP($F116,Ref_Invest!$E$3:$L$31,8,FALSE)/100*Ref_Invest!$M$32,"")))</f>
        <v/>
      </c>
      <c r="P116" s="12"/>
      <c r="Q116" s="10"/>
      <c r="R116" s="16"/>
      <c r="S116" s="13"/>
      <c r="T116" s="12"/>
      <c r="U116" s="10"/>
      <c r="V116" s="27"/>
      <c r="W116" s="12"/>
      <c r="X116" s="10"/>
      <c r="Y116" s="13"/>
      <c r="Z116" s="112" t="str">
        <f>IF(AND(R116&lt;&gt;"",C116=""),"Sélectionnez l'investissement éligible (colonne C)      ","")&amp;IF(OR(AND(R116&lt;&gt;"",P116=""),AND(V116&lt;&gt;"",T116=""),AND(Y116&lt;&gt;"",W116="")),"Indiquez la dénomination du fournisseur      ","")&amp;IF(AND(R116&gt;Ref_Invest!$E$46,V116="",Y116=""),"Deux devis comparatifs doivent être renseignés pour cette dépense",IF(AND(R116&gt;Ref_Invest!$E$46,Y116=""),"Un second devis comparatif doit être renseigné pour cette dépense",IF(AND(R116&gt;=Ref_Invest!$E$45,V116=""),"Un devis comparatif doit être renseigné pour cette dépense","")))</f>
        <v/>
      </c>
    </row>
    <row r="117" spans="1:26">
      <c r="A117" s="89" t="str">
        <f>IF(ISNA(VLOOKUP(F117,Ref_Invest!$E$3:$H$31,4,FALSE)),"",VLOOKUP(F117,Ref_Invest!$E$3:$H$31,4,FALSE))</f>
        <v/>
      </c>
      <c r="B117" s="86" t="str">
        <f t="shared" si="1"/>
        <v/>
      </c>
      <c r="C117" s="243"/>
      <c r="D117" s="245"/>
      <c r="E117" s="263"/>
      <c r="F117" s="243"/>
      <c r="G117" s="244"/>
      <c r="H117" s="245"/>
      <c r="I117" s="246"/>
      <c r="J117" s="244"/>
      <c r="K117" s="245"/>
      <c r="L117" s="263"/>
      <c r="M117" s="78"/>
      <c r="N117" s="75" t="str">
        <f>IF(ISNA(VLOOKUP($F117,Ref_Invest!$E$3:$I$31,5,FALSE)),"",IF(VLOOKUP($F117,Ref_Invest!$E$3:$I$31,5,FALSE)=0,"",VLOOKUP($F117,Ref_Invest!$E$3:$I$31,5,FALSE)))</f>
        <v/>
      </c>
      <c r="O117" s="76" t="str">
        <f>IF(A117="ob",IF(M117="","",M117*VLOOKUP($F117,Ref_Invest!$E$3:$K$31,7,FALSE)),IF(A117="of",VLOOKUP($F117,Ref_Invest!$E$3:$J$31,6,FALSE),IF(A117="ot",VLOOKUP($F117,Ref_Invest!$E$3:$L$31,8,FALSE)/100*Ref_Invest!$M$32,"")))</f>
        <v/>
      </c>
      <c r="P117" s="12"/>
      <c r="Q117" s="10"/>
      <c r="R117" s="16"/>
      <c r="S117" s="13"/>
      <c r="T117" s="12"/>
      <c r="U117" s="10"/>
      <c r="V117" s="27"/>
      <c r="W117" s="12"/>
      <c r="X117" s="10"/>
      <c r="Y117" s="13"/>
      <c r="Z117" s="112" t="str">
        <f>IF(AND(R117&lt;&gt;"",C117=""),"Sélectionnez l'investissement éligible (colonne C)      ","")&amp;IF(OR(AND(R117&lt;&gt;"",P117=""),AND(V117&lt;&gt;"",T117=""),AND(Y117&lt;&gt;"",W117="")),"Indiquez la dénomination du fournisseur      ","")&amp;IF(AND(R117&gt;Ref_Invest!$E$46,V117="",Y117=""),"Deux devis comparatifs doivent être renseignés pour cette dépense",IF(AND(R117&gt;Ref_Invest!$E$46,Y117=""),"Un second devis comparatif doit être renseigné pour cette dépense",IF(AND(R117&gt;=Ref_Invest!$E$45,V117=""),"Un devis comparatif doit être renseigné pour cette dépense","")))</f>
        <v/>
      </c>
    </row>
    <row r="118" spans="1:26">
      <c r="A118" s="89" t="str">
        <f>IF(ISNA(VLOOKUP(F118,Ref_Invest!$E$3:$H$31,4,FALSE)),"",VLOOKUP(F118,Ref_Invest!$E$3:$H$31,4,FALSE))</f>
        <v/>
      </c>
      <c r="B118" s="86" t="str">
        <f t="shared" si="1"/>
        <v/>
      </c>
      <c r="C118" s="243"/>
      <c r="D118" s="245"/>
      <c r="E118" s="263"/>
      <c r="F118" s="243"/>
      <c r="G118" s="244"/>
      <c r="H118" s="245"/>
      <c r="I118" s="246"/>
      <c r="J118" s="244"/>
      <c r="K118" s="245"/>
      <c r="L118" s="263"/>
      <c r="M118" s="78"/>
      <c r="N118" s="75" t="str">
        <f>IF(ISNA(VLOOKUP($F118,Ref_Invest!$E$3:$I$31,5,FALSE)),"",IF(VLOOKUP($F118,Ref_Invest!$E$3:$I$31,5,FALSE)=0,"",VLOOKUP($F118,Ref_Invest!$E$3:$I$31,5,FALSE)))</f>
        <v/>
      </c>
      <c r="O118" s="76" t="str">
        <f>IF(A118="ob",IF(M118="","",M118*VLOOKUP($F118,Ref_Invest!$E$3:$K$31,7,FALSE)),IF(A118="of",VLOOKUP($F118,Ref_Invest!$E$3:$J$31,6,FALSE),IF(A118="ot",VLOOKUP($F118,Ref_Invest!$E$3:$L$31,8,FALSE)/100*Ref_Invest!$M$32,"")))</f>
        <v/>
      </c>
      <c r="P118" s="12"/>
      <c r="Q118" s="10"/>
      <c r="R118" s="16"/>
      <c r="S118" s="13"/>
      <c r="T118" s="12"/>
      <c r="U118" s="10"/>
      <c r="V118" s="27"/>
      <c r="W118" s="12"/>
      <c r="X118" s="10"/>
      <c r="Y118" s="13"/>
      <c r="Z118" s="112" t="str">
        <f>IF(AND(R118&lt;&gt;"",C118=""),"Sélectionnez l'investissement éligible (colonne C)      ","")&amp;IF(OR(AND(R118&lt;&gt;"",P118=""),AND(V118&lt;&gt;"",T118=""),AND(Y118&lt;&gt;"",W118="")),"Indiquez la dénomination du fournisseur      ","")&amp;IF(AND(R118&gt;Ref_Invest!$E$46,V118="",Y118=""),"Deux devis comparatifs doivent être renseignés pour cette dépense",IF(AND(R118&gt;Ref_Invest!$E$46,Y118=""),"Un second devis comparatif doit être renseigné pour cette dépense",IF(AND(R118&gt;=Ref_Invest!$E$45,V118=""),"Un devis comparatif doit être renseigné pour cette dépense","")))</f>
        <v/>
      </c>
    </row>
    <row r="119" spans="1:26">
      <c r="A119" s="89" t="str">
        <f>IF(ISNA(VLOOKUP(F119,Ref_Invest!$E$3:$H$31,4,FALSE)),"",VLOOKUP(F119,Ref_Invest!$E$3:$H$31,4,FALSE))</f>
        <v/>
      </c>
      <c r="B119" s="86" t="str">
        <f t="shared" si="1"/>
        <v/>
      </c>
      <c r="C119" s="243"/>
      <c r="D119" s="245"/>
      <c r="E119" s="263"/>
      <c r="F119" s="243"/>
      <c r="G119" s="244"/>
      <c r="H119" s="245"/>
      <c r="I119" s="246"/>
      <c r="J119" s="244"/>
      <c r="K119" s="245"/>
      <c r="L119" s="263"/>
      <c r="M119" s="78"/>
      <c r="N119" s="75" t="str">
        <f>IF(ISNA(VLOOKUP($F119,Ref_Invest!$E$3:$I$31,5,FALSE)),"",IF(VLOOKUP($F119,Ref_Invest!$E$3:$I$31,5,FALSE)=0,"",VLOOKUP($F119,Ref_Invest!$E$3:$I$31,5,FALSE)))</f>
        <v/>
      </c>
      <c r="O119" s="76" t="str">
        <f>IF(A119="ob",IF(M119="","",M119*VLOOKUP($F119,Ref_Invest!$E$3:$K$31,7,FALSE)),IF(A119="of",VLOOKUP($F119,Ref_Invest!$E$3:$J$31,6,FALSE),IF(A119="ot",VLOOKUP($F119,Ref_Invest!$E$3:$L$31,8,FALSE)/100*Ref_Invest!$M$32,"")))</f>
        <v/>
      </c>
      <c r="P119" s="12"/>
      <c r="Q119" s="10"/>
      <c r="R119" s="16"/>
      <c r="S119" s="13"/>
      <c r="T119" s="12"/>
      <c r="U119" s="10"/>
      <c r="V119" s="27"/>
      <c r="W119" s="12"/>
      <c r="X119" s="10"/>
      <c r="Y119" s="13"/>
      <c r="Z119" s="112" t="str">
        <f>IF(AND(R119&lt;&gt;"",C119=""),"Sélectionnez l'investissement éligible (colonne C)      ","")&amp;IF(OR(AND(R119&lt;&gt;"",P119=""),AND(V119&lt;&gt;"",T119=""),AND(Y119&lt;&gt;"",W119="")),"Indiquez la dénomination du fournisseur      ","")&amp;IF(AND(R119&gt;Ref_Invest!$E$46,V119="",Y119=""),"Deux devis comparatifs doivent être renseignés pour cette dépense",IF(AND(R119&gt;Ref_Invest!$E$46,Y119=""),"Un second devis comparatif doit être renseigné pour cette dépense",IF(AND(R119&gt;=Ref_Invest!$E$45,V119=""),"Un devis comparatif doit être renseigné pour cette dépense","")))</f>
        <v/>
      </c>
    </row>
    <row r="120" spans="1:26" ht="15.75" thickBot="1">
      <c r="A120" s="89" t="str">
        <f>IF(ISNA(VLOOKUP(F120,Ref_Invest!$E$3:$H$31,4,FALSE)),"",VLOOKUP(F120,Ref_Invest!$E$3:$H$31,4,FALSE))</f>
        <v/>
      </c>
      <c r="B120" s="86" t="str">
        <f t="shared" si="1"/>
        <v/>
      </c>
      <c r="C120" s="243"/>
      <c r="D120" s="245"/>
      <c r="E120" s="263"/>
      <c r="F120" s="243"/>
      <c r="G120" s="244"/>
      <c r="H120" s="245"/>
      <c r="I120" s="246"/>
      <c r="J120" s="244"/>
      <c r="K120" s="245"/>
      <c r="L120" s="263"/>
      <c r="M120" s="79"/>
      <c r="N120" s="75" t="str">
        <f>IF(ISNA(VLOOKUP($F120,Ref_Invest!$E$3:$I$31,5,FALSE)),"",IF(VLOOKUP($F120,Ref_Invest!$E$3:$I$31,5,FALSE)=0,"",VLOOKUP($F120,Ref_Invest!$E$3:$I$31,5,FALSE)))</f>
        <v/>
      </c>
      <c r="O120" s="76" t="str">
        <f>IF(A120="ob",IF(M120="","",M120*VLOOKUP($F120,Ref_Invest!$E$3:$K$31,7,FALSE)),IF(A120="of",VLOOKUP($F120,Ref_Invest!$E$3:$J$31,6,FALSE),IF(A120="ot",VLOOKUP($F120,Ref_Invest!$E$3:$L$31,8,FALSE)/100*Ref_Invest!$M$32,"")))</f>
        <v/>
      </c>
      <c r="P120" s="178"/>
      <c r="Q120" s="179"/>
      <c r="R120" s="180"/>
      <c r="S120" s="181"/>
      <c r="T120" s="12"/>
      <c r="U120" s="10"/>
      <c r="V120" s="27"/>
      <c r="W120" s="12"/>
      <c r="X120" s="10"/>
      <c r="Y120" s="13"/>
      <c r="Z120" s="112" t="str">
        <f>IF(AND(R120&lt;&gt;"",C120=""),"Sélectionnez l'investissement éligible (colonne C)      ","")&amp;IF(OR(AND(R120&lt;&gt;"",P120=""),AND(V120&lt;&gt;"",T120=""),AND(Y120&lt;&gt;"",W120="")),"Indiquez la dénomination du fournisseur      ","")&amp;IF(AND(R120&gt;Ref_Invest!$E$46,V120="",Y120=""),"Deux devis comparatifs doivent être renseignés pour cette dépense",IF(AND(R120&gt;Ref_Invest!$E$46,Y120=""),"Un second devis comparatif doit être renseigné pour cette dépense",IF(AND(R120&gt;=Ref_Invest!$E$45,V120=""),"Un devis comparatif doit être renseigné pour cette dépense","")))</f>
        <v/>
      </c>
    </row>
  </sheetData>
  <sheetProtection algorithmName="SHA-512" hashValue="dD+mjoipsucKGWNhP8vBvq6IqXBPd0A3KMFFcLrkgYrqWauGNgFCF8r+dI4MN4RlqB/25F2/Y3tn18zHJyiy1A==" saltValue="/ce66K7ZbOx00Tn6nYxPsQ==" spinCount="100000" sheet="1" objects="1" scenarios="1"/>
  <mergeCells count="406">
    <mergeCell ref="T4:Y7"/>
    <mergeCell ref="AI52:AK53"/>
    <mergeCell ref="AL52:AN53"/>
    <mergeCell ref="AO52:AP53"/>
    <mergeCell ref="AI54:AK55"/>
    <mergeCell ref="AL54:AN55"/>
    <mergeCell ref="AO54:AP55"/>
    <mergeCell ref="AI56:AK57"/>
    <mergeCell ref="AL56:AN57"/>
    <mergeCell ref="AO56:AP57"/>
    <mergeCell ref="AO44:AP45"/>
    <mergeCell ref="AI46:AK47"/>
    <mergeCell ref="AL46:AN47"/>
    <mergeCell ref="AO46:AP47"/>
    <mergeCell ref="AI48:AK49"/>
    <mergeCell ref="AL48:AN49"/>
    <mergeCell ref="AO48:AP49"/>
    <mergeCell ref="AI50:AK51"/>
    <mergeCell ref="AL50:AN51"/>
    <mergeCell ref="AI42:AK43"/>
    <mergeCell ref="AL42:AN43"/>
    <mergeCell ref="AI4:AP4"/>
    <mergeCell ref="AI8:AK9"/>
    <mergeCell ref="AI10:AK11"/>
    <mergeCell ref="AO62:AP63"/>
    <mergeCell ref="AL34:AN35"/>
    <mergeCell ref="AO34:AP35"/>
    <mergeCell ref="AI28:AK29"/>
    <mergeCell ref="AL28:AN29"/>
    <mergeCell ref="AO50:AP51"/>
    <mergeCell ref="AO36:AP37"/>
    <mergeCell ref="AL66:AN67"/>
    <mergeCell ref="AO66:AP67"/>
    <mergeCell ref="AL64:AN65"/>
    <mergeCell ref="AO38:AP39"/>
    <mergeCell ref="AI40:AK41"/>
    <mergeCell ref="AL40:AN41"/>
    <mergeCell ref="AO40:AP41"/>
    <mergeCell ref="AO42:AP43"/>
    <mergeCell ref="AI36:AK37"/>
    <mergeCell ref="AL36:AN37"/>
    <mergeCell ref="AO64:AP65"/>
    <mergeCell ref="AI60:AK61"/>
    <mergeCell ref="AL60:AN61"/>
    <mergeCell ref="AO60:AP61"/>
    <mergeCell ref="AL62:AN63"/>
    <mergeCell ref="AI30:AK31"/>
    <mergeCell ref="AL30:AN31"/>
    <mergeCell ref="AL10:AN11"/>
    <mergeCell ref="AO10:AP11"/>
    <mergeCell ref="AI12:AK13"/>
    <mergeCell ref="AL12:AN13"/>
    <mergeCell ref="AO12:AP13"/>
    <mergeCell ref="AL58:AN59"/>
    <mergeCell ref="AO58:AP59"/>
    <mergeCell ref="AI44:AK45"/>
    <mergeCell ref="AL44:AN45"/>
    <mergeCell ref="AI14:AK15"/>
    <mergeCell ref="AL14:AN15"/>
    <mergeCell ref="AO14:AP15"/>
    <mergeCell ref="AI16:AK17"/>
    <mergeCell ref="AL16:AN17"/>
    <mergeCell ref="AO16:AP17"/>
    <mergeCell ref="AI18:AK19"/>
    <mergeCell ref="AL18:AN19"/>
    <mergeCell ref="AO18:AP19"/>
    <mergeCell ref="AI26:AK27"/>
    <mergeCell ref="AL26:AN27"/>
    <mergeCell ref="AO26:AP27"/>
    <mergeCell ref="AO28:AP29"/>
    <mergeCell ref="AO30:AP31"/>
    <mergeCell ref="AL32:AN33"/>
    <mergeCell ref="AO32:AP33"/>
    <mergeCell ref="AI34:AK35"/>
    <mergeCell ref="AI38:AK39"/>
    <mergeCell ref="AL38:AN39"/>
    <mergeCell ref="C17:L17"/>
    <mergeCell ref="D4:L4"/>
    <mergeCell ref="C39:E39"/>
    <mergeCell ref="J39:L39"/>
    <mergeCell ref="C37:E37"/>
    <mergeCell ref="C22:E22"/>
    <mergeCell ref="J22:L22"/>
    <mergeCell ref="J37:L37"/>
    <mergeCell ref="C38:E38"/>
    <mergeCell ref="J38:L38"/>
    <mergeCell ref="C27:E27"/>
    <mergeCell ref="J27:L27"/>
    <mergeCell ref="C34:E34"/>
    <mergeCell ref="J34:L34"/>
    <mergeCell ref="C35:E35"/>
    <mergeCell ref="J35:L35"/>
    <mergeCell ref="AL8:AN9"/>
    <mergeCell ref="C31:E31"/>
    <mergeCell ref="AO8:AP9"/>
    <mergeCell ref="J31:L31"/>
    <mergeCell ref="P18:S18"/>
    <mergeCell ref="C18:E19"/>
    <mergeCell ref="J18:L19"/>
    <mergeCell ref="C21:E21"/>
    <mergeCell ref="J21:L21"/>
    <mergeCell ref="C46:E46"/>
    <mergeCell ref="C43:E43"/>
    <mergeCell ref="J43:L43"/>
    <mergeCell ref="C44:E44"/>
    <mergeCell ref="J44:L44"/>
    <mergeCell ref="C45:E45"/>
    <mergeCell ref="J45:L45"/>
    <mergeCell ref="C40:E40"/>
    <mergeCell ref="J40:L40"/>
    <mergeCell ref="C41:E41"/>
    <mergeCell ref="J41:L41"/>
    <mergeCell ref="C42:E42"/>
    <mergeCell ref="J42:L42"/>
    <mergeCell ref="J46:L46"/>
    <mergeCell ref="F43:I43"/>
    <mergeCell ref="F44:I44"/>
    <mergeCell ref="F45:I45"/>
    <mergeCell ref="F46:I46"/>
    <mergeCell ref="J20:L20"/>
    <mergeCell ref="C36:E36"/>
    <mergeCell ref="J36:L36"/>
    <mergeCell ref="C24:E24"/>
    <mergeCell ref="J24:L24"/>
    <mergeCell ref="C30:E30"/>
    <mergeCell ref="J30:L30"/>
    <mergeCell ref="C25:E25"/>
    <mergeCell ref="J25:L25"/>
    <mergeCell ref="C26:E26"/>
    <mergeCell ref="J26:L26"/>
    <mergeCell ref="C28:E28"/>
    <mergeCell ref="J28:L28"/>
    <mergeCell ref="C29:E29"/>
    <mergeCell ref="J29:L29"/>
    <mergeCell ref="F26:I26"/>
    <mergeCell ref="C23:E23"/>
    <mergeCell ref="J23:L23"/>
    <mergeCell ref="C47:E47"/>
    <mergeCell ref="J47:L47"/>
    <mergeCell ref="C48:E48"/>
    <mergeCell ref="J48:L48"/>
    <mergeCell ref="C54:E54"/>
    <mergeCell ref="J54:L54"/>
    <mergeCell ref="C49:E49"/>
    <mergeCell ref="F47:I47"/>
    <mergeCell ref="F48:I48"/>
    <mergeCell ref="C32:E32"/>
    <mergeCell ref="J32:L32"/>
    <mergeCell ref="C33:E33"/>
    <mergeCell ref="J33:L33"/>
    <mergeCell ref="F27:I27"/>
    <mergeCell ref="F28:I28"/>
    <mergeCell ref="F29:I29"/>
    <mergeCell ref="F30:I30"/>
    <mergeCell ref="F31:I31"/>
    <mergeCell ref="F32:I32"/>
    <mergeCell ref="F33:I33"/>
    <mergeCell ref="F24:I24"/>
    <mergeCell ref="F25:I25"/>
    <mergeCell ref="C55:E55"/>
    <mergeCell ref="J55:L55"/>
    <mergeCell ref="C52:E52"/>
    <mergeCell ref="J52:L52"/>
    <mergeCell ref="C53:E53"/>
    <mergeCell ref="J53:L53"/>
    <mergeCell ref="J49:L49"/>
    <mergeCell ref="C50:E50"/>
    <mergeCell ref="J50:L50"/>
    <mergeCell ref="C51:E51"/>
    <mergeCell ref="J51:L51"/>
    <mergeCell ref="F49:I49"/>
    <mergeCell ref="F50:I50"/>
    <mergeCell ref="F51:I51"/>
    <mergeCell ref="F52:I52"/>
    <mergeCell ref="F53:I53"/>
    <mergeCell ref="F54:I54"/>
    <mergeCell ref="F55:I55"/>
    <mergeCell ref="T18:V18"/>
    <mergeCell ref="W18:Y18"/>
    <mergeCell ref="AO20:AP21"/>
    <mergeCell ref="AI22:AK23"/>
    <mergeCell ref="AL22:AN23"/>
    <mergeCell ref="AO22:AP23"/>
    <mergeCell ref="AI24:AK25"/>
    <mergeCell ref="AL24:AN25"/>
    <mergeCell ref="AO24:AP25"/>
    <mergeCell ref="AI20:AK21"/>
    <mergeCell ref="AL20:AN21"/>
    <mergeCell ref="AI32:AK33"/>
    <mergeCell ref="C20:E20"/>
    <mergeCell ref="AI64:AK65"/>
    <mergeCell ref="C56:E56"/>
    <mergeCell ref="J56:L56"/>
    <mergeCell ref="C57:E57"/>
    <mergeCell ref="J57:L57"/>
    <mergeCell ref="C58:E58"/>
    <mergeCell ref="J58:L58"/>
    <mergeCell ref="C59:E59"/>
    <mergeCell ref="J59:L59"/>
    <mergeCell ref="C60:E60"/>
    <mergeCell ref="J60:L60"/>
    <mergeCell ref="C61:E61"/>
    <mergeCell ref="J61:L61"/>
    <mergeCell ref="C62:E62"/>
    <mergeCell ref="J62:L62"/>
    <mergeCell ref="C63:E63"/>
    <mergeCell ref="J63:L63"/>
    <mergeCell ref="C64:E64"/>
    <mergeCell ref="J64:L64"/>
    <mergeCell ref="C65:E65"/>
    <mergeCell ref="J65:L65"/>
    <mergeCell ref="AI58:AK59"/>
    <mergeCell ref="AI62:AK63"/>
    <mergeCell ref="F62:I62"/>
    <mergeCell ref="C66:E66"/>
    <mergeCell ref="J66:L66"/>
    <mergeCell ref="C67:E67"/>
    <mergeCell ref="J67:L67"/>
    <mergeCell ref="C68:E68"/>
    <mergeCell ref="J68:L68"/>
    <mergeCell ref="AI66:AK67"/>
    <mergeCell ref="F64:I64"/>
    <mergeCell ref="F65:I65"/>
    <mergeCell ref="F66:I66"/>
    <mergeCell ref="F67:I67"/>
    <mergeCell ref="F68:I68"/>
    <mergeCell ref="C69:E69"/>
    <mergeCell ref="J69:L69"/>
    <mergeCell ref="C70:E70"/>
    <mergeCell ref="J70:L70"/>
    <mergeCell ref="C71:E71"/>
    <mergeCell ref="J71:L71"/>
    <mergeCell ref="C72:E72"/>
    <mergeCell ref="J72:L72"/>
    <mergeCell ref="C73:E73"/>
    <mergeCell ref="J73:L73"/>
    <mergeCell ref="F70:I70"/>
    <mergeCell ref="F71:I71"/>
    <mergeCell ref="F69:I69"/>
    <mergeCell ref="C74:E74"/>
    <mergeCell ref="J74:L74"/>
    <mergeCell ref="F72:I72"/>
    <mergeCell ref="F73:I73"/>
    <mergeCell ref="F74:I74"/>
    <mergeCell ref="C75:E75"/>
    <mergeCell ref="J75:L75"/>
    <mergeCell ref="C76:E76"/>
    <mergeCell ref="J76:L76"/>
    <mergeCell ref="C77:E77"/>
    <mergeCell ref="J77:L77"/>
    <mergeCell ref="C78:E78"/>
    <mergeCell ref="J78:L78"/>
    <mergeCell ref="C79:E79"/>
    <mergeCell ref="J79:L79"/>
    <mergeCell ref="F75:I75"/>
    <mergeCell ref="F76:I76"/>
    <mergeCell ref="F77:I77"/>
    <mergeCell ref="F78:I78"/>
    <mergeCell ref="F79:I79"/>
    <mergeCell ref="C80:E80"/>
    <mergeCell ref="J80:L80"/>
    <mergeCell ref="C81:E81"/>
    <mergeCell ref="J81:L81"/>
    <mergeCell ref="C82:E82"/>
    <mergeCell ref="J82:L82"/>
    <mergeCell ref="C83:E83"/>
    <mergeCell ref="J83:L83"/>
    <mergeCell ref="C84:E84"/>
    <mergeCell ref="J84:L84"/>
    <mergeCell ref="F80:I80"/>
    <mergeCell ref="F81:I81"/>
    <mergeCell ref="F82:I82"/>
    <mergeCell ref="F83:I83"/>
    <mergeCell ref="F84:I84"/>
    <mergeCell ref="C85:E85"/>
    <mergeCell ref="J85:L85"/>
    <mergeCell ref="C86:E86"/>
    <mergeCell ref="J86:L86"/>
    <mergeCell ref="C87:E87"/>
    <mergeCell ref="J87:L87"/>
    <mergeCell ref="C88:E88"/>
    <mergeCell ref="J88:L88"/>
    <mergeCell ref="C89:E89"/>
    <mergeCell ref="J89:L89"/>
    <mergeCell ref="F85:I85"/>
    <mergeCell ref="F86:I86"/>
    <mergeCell ref="F87:I87"/>
    <mergeCell ref="F88:I88"/>
    <mergeCell ref="F89:I89"/>
    <mergeCell ref="C90:E90"/>
    <mergeCell ref="J90:L90"/>
    <mergeCell ref="C91:E91"/>
    <mergeCell ref="J91:L91"/>
    <mergeCell ref="C92:E92"/>
    <mergeCell ref="J92:L92"/>
    <mergeCell ref="C93:E93"/>
    <mergeCell ref="J93:L93"/>
    <mergeCell ref="C94:E94"/>
    <mergeCell ref="J94:L94"/>
    <mergeCell ref="F90:I90"/>
    <mergeCell ref="F91:I91"/>
    <mergeCell ref="F92:I92"/>
    <mergeCell ref="F93:I93"/>
    <mergeCell ref="F94:I94"/>
    <mergeCell ref="C95:E95"/>
    <mergeCell ref="J95:L95"/>
    <mergeCell ref="C96:E96"/>
    <mergeCell ref="J96:L96"/>
    <mergeCell ref="C97:E97"/>
    <mergeCell ref="J97:L97"/>
    <mergeCell ref="C98:E98"/>
    <mergeCell ref="J98:L98"/>
    <mergeCell ref="C99:E99"/>
    <mergeCell ref="J99:L99"/>
    <mergeCell ref="F95:I95"/>
    <mergeCell ref="F96:I96"/>
    <mergeCell ref="F97:I97"/>
    <mergeCell ref="F98:I98"/>
    <mergeCell ref="F99:I99"/>
    <mergeCell ref="C100:E100"/>
    <mergeCell ref="J100:L100"/>
    <mergeCell ref="C101:E101"/>
    <mergeCell ref="J101:L101"/>
    <mergeCell ref="C102:E102"/>
    <mergeCell ref="J102:L102"/>
    <mergeCell ref="C103:E103"/>
    <mergeCell ref="J103:L103"/>
    <mergeCell ref="C104:E104"/>
    <mergeCell ref="J104:L104"/>
    <mergeCell ref="F100:I100"/>
    <mergeCell ref="F101:I101"/>
    <mergeCell ref="F102:I102"/>
    <mergeCell ref="F103:I103"/>
    <mergeCell ref="F104:I104"/>
    <mergeCell ref="C105:E105"/>
    <mergeCell ref="J105:L105"/>
    <mergeCell ref="C106:E106"/>
    <mergeCell ref="J106:L106"/>
    <mergeCell ref="C107:E107"/>
    <mergeCell ref="J107:L107"/>
    <mergeCell ref="C108:E108"/>
    <mergeCell ref="J108:L108"/>
    <mergeCell ref="C109:E109"/>
    <mergeCell ref="J109:L109"/>
    <mergeCell ref="F105:I105"/>
    <mergeCell ref="F106:I106"/>
    <mergeCell ref="F107:I107"/>
    <mergeCell ref="F108:I108"/>
    <mergeCell ref="F109:I109"/>
    <mergeCell ref="C111:E111"/>
    <mergeCell ref="J111:L111"/>
    <mergeCell ref="C112:E112"/>
    <mergeCell ref="J112:L112"/>
    <mergeCell ref="C113:E113"/>
    <mergeCell ref="J113:L113"/>
    <mergeCell ref="C119:E119"/>
    <mergeCell ref="J119:L119"/>
    <mergeCell ref="F110:I110"/>
    <mergeCell ref="F111:I111"/>
    <mergeCell ref="F112:I112"/>
    <mergeCell ref="F113:I113"/>
    <mergeCell ref="C110:E110"/>
    <mergeCell ref="J110:L110"/>
    <mergeCell ref="C120:E120"/>
    <mergeCell ref="J120:L120"/>
    <mergeCell ref="C114:E114"/>
    <mergeCell ref="J114:L114"/>
    <mergeCell ref="C115:E115"/>
    <mergeCell ref="J115:L115"/>
    <mergeCell ref="C116:E116"/>
    <mergeCell ref="J116:L116"/>
    <mergeCell ref="C117:E117"/>
    <mergeCell ref="J117:L117"/>
    <mergeCell ref="C118:E118"/>
    <mergeCell ref="J118:L118"/>
    <mergeCell ref="F114:I114"/>
    <mergeCell ref="F115:I115"/>
    <mergeCell ref="F116:I116"/>
    <mergeCell ref="F117:I117"/>
    <mergeCell ref="F118:I118"/>
    <mergeCell ref="F119:I119"/>
    <mergeCell ref="F120:I120"/>
    <mergeCell ref="C2:R2"/>
    <mergeCell ref="F56:I56"/>
    <mergeCell ref="F57:I57"/>
    <mergeCell ref="F58:I58"/>
    <mergeCell ref="F59:I59"/>
    <mergeCell ref="F60:I60"/>
    <mergeCell ref="F61:I61"/>
    <mergeCell ref="M18:O18"/>
    <mergeCell ref="F63:I63"/>
    <mergeCell ref="F34:I34"/>
    <mergeCell ref="F35:I35"/>
    <mergeCell ref="F36:I36"/>
    <mergeCell ref="F37:I37"/>
    <mergeCell ref="F38:I38"/>
    <mergeCell ref="F39:I39"/>
    <mergeCell ref="F40:I40"/>
    <mergeCell ref="F41:I41"/>
    <mergeCell ref="F42:I42"/>
    <mergeCell ref="F12:I12"/>
    <mergeCell ref="F18:I19"/>
    <mergeCell ref="F20:I20"/>
    <mergeCell ref="F21:I21"/>
    <mergeCell ref="F22:I22"/>
    <mergeCell ref="F23:I23"/>
  </mergeCells>
  <conditionalFormatting sqref="AI10:AP67">
    <cfRule type="cellIs" dxfId="16" priority="7" operator="notEqual">
      <formula>" "</formula>
    </cfRule>
  </conditionalFormatting>
  <conditionalFormatting sqref="M20:N120">
    <cfRule type="expression" dxfId="15" priority="5">
      <formula>LEFT($A20,2)&lt;&gt;"ob"</formula>
    </cfRule>
  </conditionalFormatting>
  <conditionalFormatting sqref="P20:S120">
    <cfRule type="expression" dxfId="14" priority="2">
      <formula>LEFT($A20,1)="o"</formula>
    </cfRule>
  </conditionalFormatting>
  <conditionalFormatting sqref="O20:O120">
    <cfRule type="expression" dxfId="13" priority="1">
      <formula>LEFT($A20,1)&lt;&gt;"o"</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717A5058-C058-4C53-804D-230D8573B104}">
            <xm:f>$R20&lt;Ref_Invest!$E$45</xm:f>
            <x14:dxf>
              <fill>
                <patternFill>
                  <bgColor theme="1" tint="0.499984740745262"/>
                </patternFill>
              </fill>
            </x14:dxf>
          </x14:cfRule>
          <xm:sqref>T20:V120</xm:sqref>
        </x14:conditionalFormatting>
        <x14:conditionalFormatting xmlns:xm="http://schemas.microsoft.com/office/excel/2006/main">
          <x14:cfRule type="expression" priority="8" id="{B1F90DC8-8332-40D4-A66B-976667579012}">
            <xm:f>$R20&lt;=Ref_Invest!$E$46</xm:f>
            <x14:dxf>
              <fill>
                <patternFill>
                  <bgColor theme="1" tint="0.499984740745262"/>
                </patternFill>
              </fill>
            </x14:dxf>
          </x14:cfRule>
          <xm:sqref>W20:Y120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Ref_Invest!$D$34:$D$39</xm:f>
          </x14:formula1>
          <xm:sqref>C20:E120</xm:sqref>
        </x14:dataValidation>
        <x14:dataValidation type="list" allowBlank="1" showInputMessage="1" showErrorMessage="1" xr:uid="{00000000-0002-0000-0000-000001000000}">
          <x14:formula1>
            <xm:f>OFFSET(Ref_Invest!$E$3,VLOOKUP(C20,Ref_Invest!$D$34:$F$39,2,FALSE)-1,0,VLOOKUP(C20,Ref_Invest!$D$34:$F$39,3,FALSE)-VLOOKUP(C20,Ref_Invest!$D$34:$F$39,2,FALSE)+1)</xm:f>
          </x14:formula1>
          <xm:sqref>F20:I120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0"/>
  <sheetViews>
    <sheetView topLeftCell="A6" zoomScale="80" zoomScaleNormal="80" workbookViewId="0">
      <pane xSplit="9" topLeftCell="J1" activePane="topRight" state="frozenSplit"/>
      <selection activeCell="A6" sqref="A6"/>
      <selection pane="topRight" activeCell="C20" sqref="C20:F20"/>
    </sheetView>
  </sheetViews>
  <sheetFormatPr baseColWidth="10" defaultColWidth="11.42578125" defaultRowHeight="16.5"/>
  <cols>
    <col min="1" max="1" width="5.42578125" style="114" bestFit="1" customWidth="1"/>
    <col min="2" max="2" width="5.42578125" style="114" customWidth="1"/>
    <col min="3" max="12" width="11.42578125" style="87"/>
    <col min="13" max="13" width="11.5703125" style="87" bestFit="1" customWidth="1"/>
    <col min="14" max="14" width="11.42578125" style="87"/>
    <col min="15" max="15" width="12.42578125" style="87" bestFit="1" customWidth="1"/>
    <col min="16" max="18" width="11.42578125" style="87"/>
    <col min="19" max="19" width="10.85546875" style="87" customWidth="1"/>
    <col min="20" max="20" width="11.42578125" style="87"/>
    <col min="21" max="22" width="10.85546875" style="87" customWidth="1"/>
    <col min="23" max="23" width="14.85546875" style="87" bestFit="1" customWidth="1"/>
    <col min="24" max="25" width="11.42578125" style="87"/>
    <col min="26" max="26" width="12.42578125" style="87" bestFit="1" customWidth="1"/>
    <col min="27" max="27" width="14.85546875" style="87" bestFit="1" customWidth="1"/>
    <col min="28" max="29" width="10.85546875" style="87" customWidth="1"/>
    <col min="30" max="30" width="12.42578125" style="87" bestFit="1" customWidth="1"/>
    <col min="31" max="31" width="13.140625" style="87" bestFit="1" customWidth="1"/>
    <col min="32" max="33" width="16.5703125" style="87" bestFit="1" customWidth="1"/>
    <col min="34" max="34" width="15" style="87" bestFit="1" customWidth="1"/>
    <col min="35" max="35" width="15" style="87" customWidth="1"/>
    <col min="36" max="36" width="10.85546875" style="87" customWidth="1"/>
    <col min="37" max="37" width="21.85546875" style="115" customWidth="1"/>
    <col min="38" max="41" width="11.42578125" style="87"/>
    <col min="42" max="46" width="0" style="85" hidden="1" customWidth="1"/>
    <col min="47" max="50" width="11.42578125" style="87" hidden="1" customWidth="1"/>
    <col min="51" max="61" width="0" style="87" hidden="1" customWidth="1"/>
    <col min="62" max="66" width="10.85546875" style="85"/>
    <col min="67" max="16384" width="11.42578125" style="87"/>
  </cols>
  <sheetData>
    <row r="1" spans="3:85" ht="15" hidden="1" customHeight="1"/>
    <row r="2" spans="3:85" ht="15" hidden="1" customHeight="1"/>
    <row r="3" spans="3:85" ht="15" hidden="1" customHeight="1"/>
    <row r="4" spans="3:85" ht="15" hidden="1" customHeight="1"/>
    <row r="5" spans="3:85" ht="15" hidden="1" customHeight="1"/>
    <row r="6" spans="3:85" ht="15" customHeight="1">
      <c r="AI6" s="358" t="str">
        <f>IF(ISNA(I8),"Sélectionner le plafonnement applicable au dossier (C10)","")</f>
        <v>Sélectionner le plafonnement applicable au dossier (C10)</v>
      </c>
    </row>
    <row r="7" spans="3:85" ht="16.5" customHeight="1">
      <c r="C7" s="116" t="s">
        <v>55</v>
      </c>
      <c r="AI7" s="358"/>
      <c r="CA7" s="87" t="s">
        <v>498</v>
      </c>
      <c r="CE7" s="362"/>
      <c r="CF7" s="362"/>
      <c r="CG7" s="362"/>
    </row>
    <row r="8" spans="3:85">
      <c r="C8" s="335"/>
      <c r="D8" s="336"/>
      <c r="E8" s="336"/>
      <c r="F8" s="337"/>
      <c r="I8" s="117" t="e">
        <f>VLOOKUP(Instruction!C8,Ref_Invest!$D$41:$E$43,2,FALSE)</f>
        <v>#N/A</v>
      </c>
      <c r="W8" s="333" t="str">
        <f>IF(W13&gt;O13,"Le total des dépenses éligibles excède le total des dépenses présentées","")</f>
        <v/>
      </c>
      <c r="AA8" s="333" t="str">
        <f>IF(AA13&gt;Saisie_usager!V17,"Le total des dépenses éligibles excède le total des dépenses présentées","")</f>
        <v/>
      </c>
      <c r="AE8" s="333" t="str">
        <f>IF(AE13&gt;Saisie_usager!Y17,"Le total des dépenses éligible excède le total des dépenses présentées","")</f>
        <v/>
      </c>
      <c r="AI8" s="358"/>
    </row>
    <row r="9" spans="3:85" ht="17.25" thickBot="1">
      <c r="W9" s="333"/>
      <c r="AA9" s="333"/>
      <c r="AE9" s="333"/>
      <c r="AI9" s="359"/>
    </row>
    <row r="10" spans="3:85" ht="15" customHeight="1">
      <c r="C10" s="338" t="s">
        <v>284</v>
      </c>
      <c r="D10" s="338"/>
      <c r="E10" s="338"/>
      <c r="F10" s="338"/>
      <c r="M10" s="118" t="str">
        <f>IF(O13&lt;&gt;Saisie_usager!R17,"Le total des dépenses présentées est incohérent avec la saisie du demandeur","")</f>
        <v/>
      </c>
      <c r="N10" s="119"/>
      <c r="O10" s="118"/>
      <c r="P10" s="118"/>
      <c r="Q10" s="118"/>
      <c r="R10" s="118"/>
      <c r="S10" s="118"/>
      <c r="T10" s="118"/>
      <c r="U10" s="118"/>
      <c r="V10" s="118"/>
      <c r="W10" s="333"/>
      <c r="AA10" s="333"/>
      <c r="AE10" s="333"/>
      <c r="AF10" s="327" t="s">
        <v>110</v>
      </c>
      <c r="AG10" s="118"/>
      <c r="AH10" s="327" t="s">
        <v>112</v>
      </c>
      <c r="AI10" s="327" t="s">
        <v>58</v>
      </c>
    </row>
    <row r="11" spans="3:85" ht="15" customHeight="1">
      <c r="C11" s="338"/>
      <c r="D11" s="338"/>
      <c r="E11" s="338"/>
      <c r="F11" s="338"/>
      <c r="M11" s="118"/>
      <c r="N11" s="119"/>
      <c r="O11" s="118"/>
      <c r="P11" s="118"/>
      <c r="Q11" s="118"/>
      <c r="R11" s="118"/>
      <c r="S11" s="118"/>
      <c r="T11" s="118"/>
      <c r="U11" s="118"/>
      <c r="V11" s="118"/>
      <c r="W11" s="333"/>
      <c r="X11" s="120"/>
      <c r="AA11" s="333"/>
      <c r="AE11" s="333"/>
      <c r="AF11" s="328"/>
      <c r="AG11" s="118"/>
      <c r="AH11" s="328"/>
      <c r="AI11" s="328"/>
    </row>
    <row r="12" spans="3:85" ht="17.25" thickBot="1">
      <c r="C12" s="338"/>
      <c r="D12" s="338"/>
      <c r="E12" s="338"/>
      <c r="F12" s="338"/>
      <c r="M12" s="121"/>
      <c r="N12" s="122"/>
      <c r="O12" s="121"/>
      <c r="P12" s="121"/>
      <c r="Q12" s="121"/>
      <c r="R12" s="121"/>
      <c r="S12" s="121"/>
      <c r="T12" s="121"/>
      <c r="U12" s="121"/>
      <c r="V12" s="121"/>
      <c r="W12" s="334"/>
      <c r="X12" s="123"/>
      <c r="AA12" s="334"/>
      <c r="AE12" s="334"/>
      <c r="AF12" s="329"/>
      <c r="AG12" s="121"/>
      <c r="AH12" s="329"/>
      <c r="AI12" s="329"/>
      <c r="CD12" t="s">
        <v>509</v>
      </c>
      <c r="CE12"/>
      <c r="CF12" s="235" t="s">
        <v>510</v>
      </c>
      <c r="CG12" s="235" t="s">
        <v>511</v>
      </c>
    </row>
    <row r="13" spans="3:85">
      <c r="C13" s="338"/>
      <c r="D13" s="338"/>
      <c r="E13" s="338"/>
      <c r="F13" s="338"/>
      <c r="J13" s="124" t="s">
        <v>39</v>
      </c>
      <c r="K13" s="125"/>
      <c r="L13" s="126">
        <f>SUM($L$20:$L$120)</f>
        <v>0</v>
      </c>
      <c r="M13" s="124" t="s">
        <v>39</v>
      </c>
      <c r="N13" s="125"/>
      <c r="O13" s="126">
        <f>SUM($O$20:$O$120)</f>
        <v>0</v>
      </c>
      <c r="P13" s="125"/>
      <c r="Q13" s="125"/>
      <c r="R13" s="125"/>
      <c r="S13" s="125"/>
      <c r="T13" s="125"/>
      <c r="U13" s="125"/>
      <c r="V13" s="125"/>
      <c r="W13" s="126">
        <f>SUM($W$20:$W$120)</f>
        <v>0</v>
      </c>
      <c r="X13" s="124" t="s">
        <v>39</v>
      </c>
      <c r="Y13" s="125"/>
      <c r="Z13" s="126">
        <f>SUM($Z$20:$Z$120)</f>
        <v>0</v>
      </c>
      <c r="AA13" s="127">
        <f>SUM($AA$20:$AA$120)</f>
        <v>0</v>
      </c>
      <c r="AB13" s="124" t="s">
        <v>39</v>
      </c>
      <c r="AC13" s="125"/>
      <c r="AD13" s="126">
        <f>SUM($AD$20:$AD$120)</f>
        <v>0</v>
      </c>
      <c r="AE13" s="127">
        <f>SUM($AE$20:$AE$120)</f>
        <v>0</v>
      </c>
      <c r="AF13" s="128">
        <f>SUM($AF$20:$AF$120)</f>
        <v>0</v>
      </c>
      <c r="AG13" s="129" t="s">
        <v>108</v>
      </c>
      <c r="AH13" s="128">
        <f>SUM($AH$20:$AH$120)</f>
        <v>0</v>
      </c>
      <c r="AI13" s="130"/>
      <c r="AQ13" s="131"/>
      <c r="BK13" s="131"/>
    </row>
    <row r="14" spans="3:85">
      <c r="C14" s="338"/>
      <c r="D14" s="338"/>
      <c r="E14" s="338"/>
      <c r="F14" s="338"/>
      <c r="J14" s="132"/>
      <c r="K14" s="133"/>
      <c r="L14" s="134"/>
      <c r="M14" s="132"/>
      <c r="N14" s="133"/>
      <c r="O14" s="134"/>
      <c r="P14" s="133"/>
      <c r="Q14" s="133"/>
      <c r="R14" s="133"/>
      <c r="S14" s="133"/>
      <c r="T14" s="133"/>
      <c r="U14" s="133"/>
      <c r="V14" s="133"/>
      <c r="W14" s="134"/>
      <c r="X14" s="132"/>
      <c r="Y14" s="133"/>
      <c r="Z14" s="134"/>
      <c r="AA14" s="135"/>
      <c r="AB14" s="132"/>
      <c r="AC14" s="133"/>
      <c r="AD14" s="134"/>
      <c r="AE14" s="135"/>
      <c r="AF14" s="136"/>
      <c r="AG14" s="132" t="s">
        <v>57</v>
      </c>
      <c r="AH14" s="136">
        <f>AH16+AH17</f>
        <v>0</v>
      </c>
      <c r="AI14" s="137" t="str">
        <f>IF(ISNA(I8),"",IF(AH14&lt;=$I$8,AH14,$I$8))</f>
        <v/>
      </c>
      <c r="CD14" s="232">
        <f>CE7</f>
        <v>0</v>
      </c>
      <c r="CF14" s="363">
        <f>ROUNDDOWN(0.4*BV18,2)</f>
        <v>0</v>
      </c>
      <c r="CG14" s="363"/>
    </row>
    <row r="15" spans="3:85" ht="17.25" thickBot="1">
      <c r="C15" s="338"/>
      <c r="D15" s="338"/>
      <c r="E15" s="338"/>
      <c r="F15" s="338"/>
      <c r="J15" s="132" t="s">
        <v>52</v>
      </c>
      <c r="K15" s="133"/>
      <c r="L15" s="134"/>
      <c r="M15" s="132" t="s">
        <v>52</v>
      </c>
      <c r="N15" s="133"/>
      <c r="O15" s="134">
        <f>SUMIF($A$20:$A$120,"i",O$20:O$120)</f>
        <v>0</v>
      </c>
      <c r="P15" s="133"/>
      <c r="Q15" s="133"/>
      <c r="R15" s="133"/>
      <c r="S15" s="133"/>
      <c r="T15" s="133"/>
      <c r="U15" s="133"/>
      <c r="V15" s="133"/>
      <c r="W15" s="134">
        <f>SUMIF($A$20:$A$120,"i",W$20:W$120)</f>
        <v>0</v>
      </c>
      <c r="X15" s="132" t="s">
        <v>52</v>
      </c>
      <c r="Y15" s="133"/>
      <c r="Z15" s="134">
        <f>SUMIF($A$20:$A$120,"i",Z$20:Z$120)</f>
        <v>0</v>
      </c>
      <c r="AA15" s="135">
        <f>SUMIF($A$20:$A$120,"i",AA$20:AA$120)</f>
        <v>0</v>
      </c>
      <c r="AB15" s="132" t="s">
        <v>52</v>
      </c>
      <c r="AC15" s="133"/>
      <c r="AD15" s="134">
        <f>SUMIF($A$20:$A$120,"i",AD$20:AD$120)</f>
        <v>0</v>
      </c>
      <c r="AE15" s="135">
        <f>SUMIF($A$20:$A$120,"i",AE$20:AE$120)</f>
        <v>0</v>
      </c>
      <c r="AF15" s="130">
        <f>SUMIF($A$20:$A$120,"i",AF$20:AF$120)</f>
        <v>0</v>
      </c>
      <c r="AG15" s="132" t="s">
        <v>52</v>
      </c>
      <c r="AH15" s="130">
        <f>SUMIF($A$20:$A$120,"i",AH$20:AH$120)</f>
        <v>0</v>
      </c>
      <c r="AI15" s="138"/>
      <c r="CD15" s="232"/>
    </row>
    <row r="16" spans="3:85" ht="17.25" customHeight="1" thickBot="1">
      <c r="J16" s="132"/>
      <c r="K16" s="133"/>
      <c r="L16" s="134"/>
      <c r="M16" s="132"/>
      <c r="N16" s="133"/>
      <c r="O16" s="134"/>
      <c r="P16" s="133"/>
      <c r="Q16" s="133"/>
      <c r="R16" s="133"/>
      <c r="S16" s="133"/>
      <c r="T16" s="133"/>
      <c r="U16" s="133"/>
      <c r="V16" s="133"/>
      <c r="W16" s="134"/>
      <c r="X16" s="132"/>
      <c r="Y16" s="133"/>
      <c r="Z16" s="134"/>
      <c r="AA16" s="135"/>
      <c r="AB16" s="132"/>
      <c r="AC16" s="133"/>
      <c r="AD16" s="134"/>
      <c r="AE16" s="135"/>
      <c r="AF16" s="136"/>
      <c r="AG16" s="132" t="s">
        <v>56</v>
      </c>
      <c r="AH16" s="136">
        <f>MIN(AH15,AH17/9)</f>
        <v>0</v>
      </c>
      <c r="AI16" s="138" t="e">
        <f>IF($AH$14&lt;=$I$8,$AH16,AH16*$AI$14/$AH$14)</f>
        <v>#N/A</v>
      </c>
      <c r="AQ16" s="310" t="s">
        <v>256</v>
      </c>
      <c r="AR16" s="311"/>
      <c r="AS16" s="311"/>
      <c r="AT16" s="311"/>
      <c r="AU16" s="311"/>
      <c r="AV16" s="311"/>
      <c r="AW16" s="311"/>
      <c r="AX16" s="311"/>
      <c r="AY16" s="311"/>
      <c r="AZ16" s="312"/>
      <c r="BK16" s="314" t="s">
        <v>216</v>
      </c>
      <c r="BL16" s="315"/>
      <c r="BM16" s="315"/>
      <c r="BN16" s="315"/>
      <c r="BO16" s="315"/>
      <c r="BP16" s="315"/>
      <c r="BQ16" s="315"/>
      <c r="BR16" s="315"/>
      <c r="BS16" s="315"/>
      <c r="BT16" s="315"/>
      <c r="BU16" s="315"/>
      <c r="BV16" s="315"/>
      <c r="BW16" s="315"/>
      <c r="BX16" s="316"/>
      <c r="BY16"/>
      <c r="CD16" s="232" t="s">
        <v>499</v>
      </c>
      <c r="CF16" s="363">
        <f>CF14-CF18</f>
        <v>0</v>
      </c>
      <c r="CG16" s="363"/>
    </row>
    <row r="17" spans="1:88" ht="17.25" thickBot="1">
      <c r="J17" s="139" t="s">
        <v>53</v>
      </c>
      <c r="K17" s="140"/>
      <c r="L17" s="141">
        <f>SUM($L$20:$L$120)</f>
        <v>0</v>
      </c>
      <c r="M17" s="139" t="s">
        <v>53</v>
      </c>
      <c r="N17" s="140"/>
      <c r="O17" s="141">
        <f>SUMIF($A$20:$A$120,"m",O$20:O$120)</f>
        <v>0</v>
      </c>
      <c r="P17" s="140"/>
      <c r="Q17" s="140"/>
      <c r="R17" s="140"/>
      <c r="S17" s="140"/>
      <c r="T17" s="140"/>
      <c r="U17" s="140"/>
      <c r="V17" s="140"/>
      <c r="W17" s="141">
        <f>SUMIF($A$20:$A$120,"m",W$20:W$120)</f>
        <v>0</v>
      </c>
      <c r="X17" s="139" t="s">
        <v>53</v>
      </c>
      <c r="Y17" s="140"/>
      <c r="Z17" s="141">
        <f>SUMIF($A$20:$A$120,"m",Z$20:Z$120)</f>
        <v>0</v>
      </c>
      <c r="AA17" s="142">
        <f>SUMIF($A$20:$A$120,"m",AA$20:AA$120)</f>
        <v>0</v>
      </c>
      <c r="AB17" s="139" t="s">
        <v>53</v>
      </c>
      <c r="AC17" s="140"/>
      <c r="AD17" s="141">
        <f>SUMIF($A$20:$A$120,"m",AD$20:AD$120)</f>
        <v>0</v>
      </c>
      <c r="AE17" s="142">
        <f>SUMIF($A$20:$A$120,"m",AE$20:AE$120)</f>
        <v>0</v>
      </c>
      <c r="AF17" s="143">
        <f>$AF$13-$AF$15</f>
        <v>0</v>
      </c>
      <c r="AG17" s="144" t="s">
        <v>53</v>
      </c>
      <c r="AH17" s="143">
        <f>AH13-AH15</f>
        <v>0</v>
      </c>
      <c r="AI17" s="138" t="e">
        <f>IF($AH$14&lt;=$I$8,$AH17,AH17*$AI$14/$AH$14)</f>
        <v>#N/A</v>
      </c>
      <c r="BW17"/>
      <c r="BX17"/>
      <c r="BY17"/>
      <c r="CD17" s="232"/>
    </row>
    <row r="18" spans="1:88" ht="15.75" customHeight="1">
      <c r="C18" s="278" t="s">
        <v>102</v>
      </c>
      <c r="D18" s="279"/>
      <c r="E18" s="279"/>
      <c r="F18" s="353"/>
      <c r="G18" s="278" t="s">
        <v>103</v>
      </c>
      <c r="H18" s="279"/>
      <c r="I18" s="353"/>
      <c r="J18" s="355" t="s">
        <v>280</v>
      </c>
      <c r="K18" s="356"/>
      <c r="L18" s="357"/>
      <c r="M18" s="344" t="s">
        <v>106</v>
      </c>
      <c r="N18" s="345"/>
      <c r="O18" s="345"/>
      <c r="P18" s="345"/>
      <c r="Q18" s="345"/>
      <c r="R18" s="345"/>
      <c r="S18" s="345"/>
      <c r="T18" s="345"/>
      <c r="U18" s="345"/>
      <c r="V18" s="345"/>
      <c r="W18" s="346"/>
      <c r="X18" s="347" t="s">
        <v>30</v>
      </c>
      <c r="Y18" s="348"/>
      <c r="Z18" s="348"/>
      <c r="AA18" s="349"/>
      <c r="AB18" s="350" t="s">
        <v>29</v>
      </c>
      <c r="AC18" s="351"/>
      <c r="AD18" s="351"/>
      <c r="AE18" s="352"/>
      <c r="AF18" s="145"/>
      <c r="AG18" s="146"/>
      <c r="AH18" s="145"/>
      <c r="AI18" s="145"/>
      <c r="AQ18" s="247" t="s">
        <v>203</v>
      </c>
      <c r="AR18" s="248"/>
      <c r="AS18" s="248"/>
      <c r="AT18" s="285"/>
      <c r="AU18" s="248" t="s">
        <v>204</v>
      </c>
      <c r="AV18" s="248"/>
      <c r="AW18" s="248"/>
      <c r="AX18" s="285"/>
      <c r="AY18" s="147"/>
      <c r="AZ18" s="148">
        <f>SUM(AY20:AZ79)</f>
        <v>0</v>
      </c>
      <c r="BK18" s="247" t="s">
        <v>203</v>
      </c>
      <c r="BL18" s="248"/>
      <c r="BM18" s="248"/>
      <c r="BN18" s="285"/>
      <c r="BO18" s="248" t="s">
        <v>204</v>
      </c>
      <c r="BP18" s="248"/>
      <c r="BQ18" s="248"/>
      <c r="BR18" s="285"/>
      <c r="BS18" s="147"/>
      <c r="BT18" s="148">
        <f>SUM(BS20:BT79)</f>
        <v>0</v>
      </c>
      <c r="BU18" s="147"/>
      <c r="BV18" s="148">
        <f>SUM(BU20:BV79)</f>
        <v>0</v>
      </c>
      <c r="BW18" s="236"/>
      <c r="BX18" s="237">
        <f>SUM(BY20:BY79)</f>
        <v>0</v>
      </c>
      <c r="BY18"/>
      <c r="CD18" s="232" t="s">
        <v>500</v>
      </c>
      <c r="CF18" s="363">
        <f>IF(RIGHT(CE7,9)="cofinancé",ROUNDDOWN(0.6*CF14,2),0)</f>
        <v>0</v>
      </c>
      <c r="CG18" s="363"/>
    </row>
    <row r="19" spans="1:88" ht="77.099999999999994" customHeight="1" thickBot="1">
      <c r="C19" s="281"/>
      <c r="D19" s="282"/>
      <c r="E19" s="282"/>
      <c r="F19" s="354"/>
      <c r="G19" s="281"/>
      <c r="H19" s="282"/>
      <c r="I19" s="354"/>
      <c r="J19" s="149" t="s">
        <v>281</v>
      </c>
      <c r="K19" s="150" t="s">
        <v>282</v>
      </c>
      <c r="L19" s="151" t="s">
        <v>283</v>
      </c>
      <c r="M19" s="152" t="s">
        <v>40</v>
      </c>
      <c r="N19" s="153" t="s">
        <v>59</v>
      </c>
      <c r="O19" s="153" t="s">
        <v>41</v>
      </c>
      <c r="P19" s="341" t="s">
        <v>104</v>
      </c>
      <c r="Q19" s="342"/>
      <c r="R19" s="342"/>
      <c r="S19" s="343"/>
      <c r="T19" s="341" t="s">
        <v>105</v>
      </c>
      <c r="U19" s="342"/>
      <c r="V19" s="343"/>
      <c r="W19" s="154" t="s">
        <v>107</v>
      </c>
      <c r="X19" s="155" t="s">
        <v>31</v>
      </c>
      <c r="Y19" s="156" t="s">
        <v>44</v>
      </c>
      <c r="Z19" s="156" t="s">
        <v>32</v>
      </c>
      <c r="AA19" s="157" t="s">
        <v>107</v>
      </c>
      <c r="AB19" s="108" t="s">
        <v>31</v>
      </c>
      <c r="AC19" s="109" t="s">
        <v>44</v>
      </c>
      <c r="AD19" s="109" t="s">
        <v>32</v>
      </c>
      <c r="AE19" s="110" t="s">
        <v>107</v>
      </c>
      <c r="AF19" s="158" t="s">
        <v>111</v>
      </c>
      <c r="AG19" s="159" t="s">
        <v>109</v>
      </c>
      <c r="AH19" s="160" t="s">
        <v>112</v>
      </c>
      <c r="AI19" s="161" t="s">
        <v>117</v>
      </c>
      <c r="AQ19" s="317"/>
      <c r="AR19" s="287"/>
      <c r="AS19" s="287"/>
      <c r="AT19" s="288"/>
      <c r="AU19" s="287"/>
      <c r="AV19" s="287"/>
      <c r="AW19" s="287"/>
      <c r="AX19" s="288"/>
      <c r="AY19" s="318" t="s">
        <v>119</v>
      </c>
      <c r="AZ19" s="319"/>
      <c r="BK19" s="317"/>
      <c r="BL19" s="287"/>
      <c r="BM19" s="287"/>
      <c r="BN19" s="288"/>
      <c r="BO19" s="287"/>
      <c r="BP19" s="287"/>
      <c r="BQ19" s="287"/>
      <c r="BR19" s="288"/>
      <c r="BS19" s="318" t="s">
        <v>38</v>
      </c>
      <c r="BT19" s="319"/>
      <c r="BU19" s="318" t="s">
        <v>119</v>
      </c>
      <c r="BV19" s="319"/>
      <c r="BW19" s="366" t="s">
        <v>512</v>
      </c>
      <c r="BX19" s="367"/>
      <c r="BY19"/>
    </row>
    <row r="20" spans="1:88" ht="15.6" customHeight="1">
      <c r="A20" s="114" t="str">
        <f>IF(C20=" ","",VLOOKUP(C20,Ref_Invest!$E$3:$H$33,4,FALSE))</f>
        <v/>
      </c>
      <c r="B20" s="114" t="str">
        <f>IF(C20&lt;&gt;" ",1+B19,"")</f>
        <v/>
      </c>
      <c r="C20" s="330" t="str">
        <f>IF(Saisie_usager!F20&lt;&gt;"",Saisie_usager!F20," ")</f>
        <v xml:space="preserve"> </v>
      </c>
      <c r="D20" s="331"/>
      <c r="E20" s="331"/>
      <c r="F20" s="332"/>
      <c r="G20" s="330" t="str">
        <f>IF(Saisie_usager!J20&lt;&gt;"",Saisie_usager!J20,"")</f>
        <v/>
      </c>
      <c r="H20" s="331"/>
      <c r="I20" s="332"/>
      <c r="J20" s="162" t="str">
        <f>IF(Saisie_usager!M20&lt;&gt;"",Saisie_usager!M20,"")</f>
        <v/>
      </c>
      <c r="K20" s="80"/>
      <c r="L20" s="173" t="str">
        <f>IF(K20="",Saisie_usager!O20,K20*VLOOKUP($C20,Ref_Invest!$E$3:$K$31,7,FALSE))</f>
        <v/>
      </c>
      <c r="M20" s="163" t="str">
        <f>IF(Saisie_usager!P20&lt;&gt;"",Saisie_usager!P20,"")</f>
        <v/>
      </c>
      <c r="N20" s="11" t="str">
        <f>IF(Saisie_usager!Q20&lt;&gt;"",Saisie_usager!Q20,"")</f>
        <v/>
      </c>
      <c r="O20" s="164" t="str">
        <f>IF(Saisie_usager!R20&lt;&gt;"",Saisie_usager!R20,"")</f>
        <v/>
      </c>
      <c r="P20" s="360" t="str">
        <f>IF(Saisie_usager!F20&lt;&gt;"",Saisie_usager!F20,"")</f>
        <v/>
      </c>
      <c r="Q20" s="361"/>
      <c r="R20" s="361"/>
      <c r="S20" s="260"/>
      <c r="T20" s="339"/>
      <c r="U20" s="340"/>
      <c r="V20" s="340"/>
      <c r="W20" s="9"/>
      <c r="X20" s="163" t="str">
        <f>IF(Saisie_usager!T20&lt;&gt;"",Saisie_usager!T20,"")</f>
        <v/>
      </c>
      <c r="Y20" s="8" t="str">
        <f>IF(Saisie_usager!U20&lt;&gt;"",Saisie_usager!U20,"")</f>
        <v/>
      </c>
      <c r="Z20" s="164" t="str">
        <f>IF(Saisie_usager!V20&lt;&gt;"",Saisie_usager!V20,"")</f>
        <v/>
      </c>
      <c r="AA20" s="9"/>
      <c r="AB20" s="165" t="str">
        <f>IF(Saisie_usager!W20&lt;&gt;"",Saisie_usager!W20,"")</f>
        <v/>
      </c>
      <c r="AC20" s="6" t="str">
        <f>IF(Saisie_usager!X20&lt;&gt;"",Saisie_usager!X20,"")</f>
        <v/>
      </c>
      <c r="AD20" s="166" t="str">
        <f>IF(Saisie_usager!Y20&lt;&gt;"",Saisie_usager!Y20,"")</f>
        <v/>
      </c>
      <c r="AE20" s="5"/>
      <c r="AF20" s="167" t="str">
        <f t="shared" ref="AF20:AF51" si="0">IF(L20&lt;&gt;"",L20,IF(AK20&lt;&gt;"","",IF(W20="","",MIN(W20,IF(AA20="",999999,1.15*AA20),IF(AE20="",999999,1.15*AE20)))))</f>
        <v/>
      </c>
      <c r="AG20" s="168" t="str">
        <f>IF(ISNA(VLOOKUP(P20,Ref_Invest!$E$3:$F$31,2,FALSE)),"",IF(VLOOKUP(P20,Ref_Invest!$E$3:$F$31,2,FALSE)=0,"",VLOOKUP(P20,Ref_Invest!$E$3:$F$31,2,FALSE)))</f>
        <v/>
      </c>
      <c r="AH20" s="169" t="str">
        <f>IF(AG20&gt;0,IF(AF20="","",IF(AF20&lt;AG20,AF20,AG20)),AF20)</f>
        <v/>
      </c>
      <c r="AI20" s="170" t="str">
        <f t="shared" ref="AI20:AI51" si="1">IF(AH20="","",IF(A20&lt;&gt;"i",AH20*$AI$17/$AH$17,AH20/$AH$15*$AI$16))</f>
        <v/>
      </c>
      <c r="AJ20" s="85" t="str">
        <f>IF(C20="","",IF(ISNA(VLOOKUP(P20,Ref_Invest!$S$3:$T$31,2,FALSE)),"",VLOOKUP(P20,Ref_Invest!$S$3:$T$31,2,FALSE)))</f>
        <v/>
      </c>
      <c r="AK20" s="171" t="str">
        <f>IF(AND(W20&gt;Ref_Invest!$E$46,AA20="",AE20=""),"Deux devis comparatifs (montants éligibles) doivent être renseignés pour cette dépense",IF(AND(W20&gt;Ref_Invest!$E$46,AE20=""),"Un second devis comparatif doit être renseigné (montant éligible) pour cette dépense",IF(AND(W20&gt;=Ref_Invest!$E$45,AA20=""),"Un devis comparatif (montant éligible) doit être renseigné pour cette dépense","")))</f>
        <v/>
      </c>
      <c r="AP20" s="89">
        <v>1</v>
      </c>
      <c r="AQ20" s="264" t="str">
        <f>IF(Ref_Invest!$F$50=0,IF(ISNA(VLOOKUP($AP20,Ref_Invest!$C$3:$D$31,2,FALSE))," ",VLOOKUP($AP20,Ref_Invest!$C$3:$D$31,2,FALSE)),IF(Ref_Invest!$F$50=1,IF(ISNA(VLOOKUP($AP20,Ref_Invest!$C$34:$D$39,2,FALSE))," ",VLOOKUP($AP20,Ref_Invest!$C$34:$D$39,2,FALSE))))</f>
        <v xml:space="preserve"> </v>
      </c>
      <c r="AR20" s="264"/>
      <c r="AS20" s="264"/>
      <c r="AT20" s="264"/>
      <c r="AU20" s="264" t="str">
        <f>IF(Ref_Invest!$F$50=1," ",IF(ISNA(VLOOKUP($AP20,Ref_Invest!$C$3:$E$31,3,FALSE))," ",VLOOKUP($AP20,Ref_Invest!$C$3:$E$31,3,FALSE)))</f>
        <v xml:space="preserve"> </v>
      </c>
      <c r="AV20" s="264"/>
      <c r="AW20" s="264"/>
      <c r="AX20" s="264"/>
      <c r="AY20" s="313" t="str">
        <f>IF(Ref_Invest!$F$50=0,IF(ISNA(VLOOKUP($AP20,Ref_Invest!$C$3:$P$31,14,FALSE))," ",ROUND(VLOOKUP($AP20,Ref_Invest!$C$3:$P$31,14,FALSE),2)),IF(Ref_Invest!$F$50=1,IF(ISNA(VLOOKUP($AP20,Ref_Invest!$C$34:$Q$39,15,FALSE))," ",ROUND(VLOOKUP($AP20,Ref_Invest!$C$34:$Q$39,15,FALSE),2))))</f>
        <v xml:space="preserve"> </v>
      </c>
      <c r="AZ20" s="313"/>
      <c r="BJ20" s="89">
        <v>1</v>
      </c>
      <c r="BK20" s="264" t="str">
        <f>IF(ISNA(VLOOKUP($BJ20,Ref_Invest!$C$3:$D$31,2,FALSE))," ",VLOOKUP($BJ20,Ref_Invest!$C$3:$D$31,2,FALSE))</f>
        <v xml:space="preserve"> </v>
      </c>
      <c r="BL20" s="264"/>
      <c r="BM20" s="264"/>
      <c r="BN20" s="264"/>
      <c r="BO20" s="264" t="str">
        <f>IF(ISNA(VLOOKUP($BJ20,Ref_Invest!$C$3:$E$31,3,FALSE))," ",VLOOKUP($BJ20,Ref_Invest!$C$3:$E$31,3,FALSE))</f>
        <v xml:space="preserve"> </v>
      </c>
      <c r="BP20" s="264"/>
      <c r="BQ20" s="264"/>
      <c r="BR20" s="264"/>
      <c r="BS20" s="313" t="str">
        <f>IF(ISNA(VLOOKUP($AP20,Ref_Invest!$C$3:$P$31,12,FALSE))," ",ROUND(VLOOKUP($AP20,Ref_Invest!$C$3:$P$31,12,FALSE),2))</f>
        <v xml:space="preserve"> </v>
      </c>
      <c r="BT20" s="313"/>
      <c r="BU20" s="313" t="str">
        <f>IF(ISNA(VLOOKUP($AP20,Ref_Invest!$C$3:$P$31,14,FALSE))," ",ROUND(VLOOKUP($AP20,Ref_Invest!$C$3:$P$31,14,FALSE),2))</f>
        <v xml:space="preserve"> </v>
      </c>
      <c r="BV20" s="313"/>
      <c r="BW20" s="368"/>
      <c r="BX20" s="368"/>
      <c r="BY20" s="369" t="str">
        <f>IF(BW20="",BU20,BW20)</f>
        <v xml:space="preserve"> </v>
      </c>
    </row>
    <row r="21" spans="1:88" ht="14.25" customHeight="1">
      <c r="A21" s="114" t="str">
        <f>IF(C21=" ","",VLOOKUP(C21,Ref_Invest!$E$3:$H$33,4,FALSE))</f>
        <v/>
      </c>
      <c r="B21" s="114" t="str">
        <f t="shared" ref="B21:B84" si="2">IF(C21&lt;&gt;" ",1+B20,"")</f>
        <v/>
      </c>
      <c r="C21" s="320" t="str">
        <f>IF(Saisie_usager!F21&lt;&gt;"",Saisie_usager!F21," ")</f>
        <v xml:space="preserve"> </v>
      </c>
      <c r="D21" s="321"/>
      <c r="E21" s="321"/>
      <c r="F21" s="322"/>
      <c r="G21" s="320" t="str">
        <f>IF(Saisie_usager!J21&lt;&gt;"",Saisie_usager!J21,"")</f>
        <v/>
      </c>
      <c r="H21" s="321"/>
      <c r="I21" s="322"/>
      <c r="J21" s="172" t="str">
        <f>IF(Saisie_usager!M21&lt;&gt;"",Saisie_usager!M21,"")</f>
        <v/>
      </c>
      <c r="K21" s="81"/>
      <c r="L21" s="173" t="str">
        <f>IF(K21="",Saisie_usager!O21,K21*VLOOKUP($C21,Ref_Invest!$E$3:$K$31,7,FALSE))</f>
        <v/>
      </c>
      <c r="M21" s="165" t="str">
        <f>IF(Saisie_usager!P21&lt;&gt;"",Saisie_usager!P21,"")</f>
        <v/>
      </c>
      <c r="N21" s="6" t="str">
        <f>IF(Saisie_usager!Q21&lt;&gt;"",Saisie_usager!Q21,"")</f>
        <v/>
      </c>
      <c r="O21" s="166" t="str">
        <f>IF(Saisie_usager!R21&lt;&gt;"",Saisie_usager!R21,"")</f>
        <v/>
      </c>
      <c r="P21" s="263" t="str">
        <f>IF(Saisie_usager!F21&lt;&gt;"",Saisie_usager!F21,"")</f>
        <v/>
      </c>
      <c r="Q21" s="323"/>
      <c r="R21" s="323"/>
      <c r="S21" s="244"/>
      <c r="T21" s="324"/>
      <c r="U21" s="325"/>
      <c r="V21" s="326"/>
      <c r="W21" s="5"/>
      <c r="X21" s="165" t="str">
        <f>IF(Saisie_usager!T21&lt;&gt;"",Saisie_usager!T21,"")</f>
        <v/>
      </c>
      <c r="Y21" s="6" t="str">
        <f>IF(Saisie_usager!U21&lt;&gt;"",Saisie_usager!U21,"")</f>
        <v/>
      </c>
      <c r="Z21" s="166" t="str">
        <f>IF(Saisie_usager!V21&lt;&gt;"",Saisie_usager!V21,"")</f>
        <v/>
      </c>
      <c r="AA21" s="5"/>
      <c r="AB21" s="165" t="str">
        <f>IF(Saisie_usager!W21&lt;&gt;"",Saisie_usager!W21,"")</f>
        <v/>
      </c>
      <c r="AC21" s="6" t="str">
        <f>IF(Saisie_usager!X21&lt;&gt;"",Saisie_usager!X21,"")</f>
        <v/>
      </c>
      <c r="AD21" s="166" t="str">
        <f>IF(Saisie_usager!Y21&lt;&gt;"",Saisie_usager!Y21,"")</f>
        <v/>
      </c>
      <c r="AE21" s="5"/>
      <c r="AF21" s="167" t="str">
        <f t="shared" si="0"/>
        <v/>
      </c>
      <c r="AG21" s="168" t="str">
        <f>IF(ISNA(VLOOKUP(P21,Ref_Invest!$E$3:$F$31,2,FALSE)),"",IF(VLOOKUP(P21,Ref_Invest!$E$3:$F$31,2,FALSE)=0,"",VLOOKUP(P21,Ref_Invest!$E$3:$F$31,2,FALSE)))</f>
        <v/>
      </c>
      <c r="AH21" s="174" t="str">
        <f t="shared" ref="AH21" si="3">IF(AG21&gt;0,IF(AF21="","",IF(AF21&lt;AG21,AF21,AG21)),AF21)</f>
        <v/>
      </c>
      <c r="AI21" s="170" t="str">
        <f t="shared" si="1"/>
        <v/>
      </c>
      <c r="AJ21" s="85" t="str">
        <f>IF(C21="","",IF(ISNA(VLOOKUP(P21,Ref_Invest!$S$3:$T$31,2,FALSE)),"",VLOOKUP(P21,Ref_Invest!$S$3:$T$31,2,FALSE)))</f>
        <v/>
      </c>
      <c r="AK21" s="171" t="str">
        <f>IF(AND(W21&gt;Ref_Invest!$E$46,AA21="",AE21=""),"Deux devis comparatifs (montants éligibles) doivent être renseignés pour cette dépense",IF(AND(W21&gt;Ref_Invest!$E$46,AE21=""),"Un second devis comparatif doit être renseigné (montant éligible) pour cette dépense",IF(AND(W21&gt;=Ref_Invest!$E$45,AA21=""),"Un devis comparatif (montant éligible) doit être renseigné pour cette dépense","")))</f>
        <v/>
      </c>
      <c r="AP21" s="89"/>
      <c r="AQ21" s="264"/>
      <c r="AR21" s="264"/>
      <c r="AS21" s="264"/>
      <c r="AT21" s="264"/>
      <c r="AU21" s="264"/>
      <c r="AV21" s="264"/>
      <c r="AW21" s="264"/>
      <c r="AX21" s="264"/>
      <c r="AY21" s="313"/>
      <c r="AZ21" s="313"/>
      <c r="BJ21" s="89"/>
      <c r="BK21" s="264"/>
      <c r="BL21" s="264"/>
      <c r="BM21" s="264"/>
      <c r="BN21" s="264"/>
      <c r="BO21" s="264"/>
      <c r="BP21" s="264"/>
      <c r="BQ21" s="264"/>
      <c r="BR21" s="264"/>
      <c r="BS21" s="313"/>
      <c r="BT21" s="313"/>
      <c r="BU21" s="313"/>
      <c r="BV21" s="313"/>
      <c r="BW21" s="368"/>
      <c r="BX21" s="368"/>
      <c r="BY21" s="369"/>
    </row>
    <row r="22" spans="1:88" ht="15" customHeight="1">
      <c r="A22" s="114" t="str">
        <f>IF(C22=" ","",VLOOKUP(C22,Ref_Invest!$E$3:$H$33,4,FALSE))</f>
        <v/>
      </c>
      <c r="B22" s="114" t="str">
        <f t="shared" si="2"/>
        <v/>
      </c>
      <c r="C22" s="320" t="str">
        <f>IF(Saisie_usager!F22&lt;&gt;"",Saisie_usager!F22," ")</f>
        <v xml:space="preserve"> </v>
      </c>
      <c r="D22" s="321"/>
      <c r="E22" s="321"/>
      <c r="F22" s="322"/>
      <c r="G22" s="320" t="str">
        <f>IF(Saisie_usager!J22&lt;&gt;"",Saisie_usager!J22,"")</f>
        <v/>
      </c>
      <c r="H22" s="321"/>
      <c r="I22" s="322"/>
      <c r="J22" s="175" t="str">
        <f>IF(Saisie_usager!M22&lt;&gt;"",Saisie_usager!M22,"")</f>
        <v/>
      </c>
      <c r="K22" s="113"/>
      <c r="L22" s="173" t="str">
        <f>IF(K22="",Saisie_usager!O22,K22*VLOOKUP($C22,Ref_Invest!$E$3:$K$31,7,FALSE))</f>
        <v/>
      </c>
      <c r="M22" s="165" t="str">
        <f>IF(Saisie_usager!P22&lt;&gt;"",Saisie_usager!P22,"")</f>
        <v/>
      </c>
      <c r="N22" s="6" t="str">
        <f>IF(Saisie_usager!Q22&lt;&gt;"",Saisie_usager!Q22,"")</f>
        <v/>
      </c>
      <c r="O22" s="166" t="str">
        <f>IF(Saisie_usager!R22&lt;&gt;"",Saisie_usager!R22,"")</f>
        <v/>
      </c>
      <c r="P22" s="263" t="str">
        <f>IF(Saisie_usager!F22&lt;&gt;"",Saisie_usager!F22,"")</f>
        <v/>
      </c>
      <c r="Q22" s="323"/>
      <c r="R22" s="323"/>
      <c r="S22" s="244"/>
      <c r="T22" s="324"/>
      <c r="U22" s="325"/>
      <c r="V22" s="326"/>
      <c r="W22" s="5"/>
      <c r="X22" s="165" t="str">
        <f>IF(Saisie_usager!T22&lt;&gt;"",Saisie_usager!T22,"")</f>
        <v/>
      </c>
      <c r="Y22" s="6" t="str">
        <f>IF(Saisie_usager!U22&lt;&gt;"",Saisie_usager!U22,"")</f>
        <v/>
      </c>
      <c r="Z22" s="166" t="str">
        <f>IF(Saisie_usager!V22&lt;&gt;"",Saisie_usager!V22,"")</f>
        <v/>
      </c>
      <c r="AA22" s="5"/>
      <c r="AB22" s="165" t="str">
        <f>IF(Saisie_usager!W22&lt;&gt;"",Saisie_usager!W22,"")</f>
        <v/>
      </c>
      <c r="AC22" s="6" t="str">
        <f>IF(Saisie_usager!X22&lt;&gt;"",Saisie_usager!X22,"")</f>
        <v/>
      </c>
      <c r="AD22" s="166" t="str">
        <f>IF(Saisie_usager!Y22&lt;&gt;"",Saisie_usager!Y22,"")</f>
        <v/>
      </c>
      <c r="AE22" s="5"/>
      <c r="AF22" s="167" t="str">
        <f t="shared" si="0"/>
        <v/>
      </c>
      <c r="AG22" s="176" t="str">
        <f>IF(ISNA(VLOOKUP(P22,Ref_Invest!$E$3:$F$31,2,FALSE)),"",IF(VLOOKUP(P22,Ref_Invest!$E$3:$F$31,2,FALSE)=0,"",VLOOKUP(P22,Ref_Invest!$E$3:$F$31,2,FALSE)))</f>
        <v/>
      </c>
      <c r="AH22" s="174" t="str">
        <f t="shared" ref="AH22:AH85" si="4">IF(AG22&gt;0,IF(AF22="","",IF(AF22&lt;AG22,AF22,AG22)),AF22)</f>
        <v/>
      </c>
      <c r="AI22" s="170" t="str">
        <f t="shared" si="1"/>
        <v/>
      </c>
      <c r="AJ22" s="85" t="str">
        <f>IF(C22="","",IF(ISNA(VLOOKUP(P22,Ref_Invest!$S$3:$T$31,2,FALSE)),"",VLOOKUP(P22,Ref_Invest!$S$3:$T$31,2,FALSE)))</f>
        <v/>
      </c>
      <c r="AK22" s="171" t="str">
        <f>IF(AND(W22&gt;Ref_Invest!$E$46,AA22="",AE22=""),"Deux devis comparatifs (montants éligibles) doivent être renseignés pour cette dépense",IF(AND(W22&gt;Ref_Invest!$E$46,AE22=""),"Un second devis comparatif doit être renseigné (montant éligible) pour cette dépense",IF(AND(W22&gt;=Ref_Invest!$E$45,AA22=""),"Un devis comparatif (montant éligible) doit être renseigné pour cette dépense","")))</f>
        <v/>
      </c>
      <c r="AP22" s="89">
        <v>2</v>
      </c>
      <c r="AQ22" s="264" t="str">
        <f>IF(Ref_Invest!$F$50=0,IF(ISNA(VLOOKUP($AP22,Ref_Invest!$C$3:$D$31,2,FALSE))," ",VLOOKUP($AP22,Ref_Invest!$C$3:$D$31,2,FALSE)),IF(Ref_Invest!$F$50=1,IF(ISNA(VLOOKUP($AP22,Ref_Invest!$C$34:$D$39,2,FALSE))," ",VLOOKUP($AP22,Ref_Invest!$C$34:$D$39,2,FALSE))))</f>
        <v xml:space="preserve"> </v>
      </c>
      <c r="AR22" s="264"/>
      <c r="AS22" s="264"/>
      <c r="AT22" s="264"/>
      <c r="AU22" s="264" t="str">
        <f>IF(Ref_Invest!$F$50=1," ",IF(ISNA(VLOOKUP($AP22,Ref_Invest!$C$3:$E$31,3,FALSE))," ",VLOOKUP($AP22,Ref_Invest!$C$3:$E$31,3,FALSE)))</f>
        <v xml:space="preserve"> </v>
      </c>
      <c r="AV22" s="264"/>
      <c r="AW22" s="264"/>
      <c r="AX22" s="264"/>
      <c r="AY22" s="313" t="str">
        <f>IF(Ref_Invest!$F$50=0,IF(ISNA(VLOOKUP($AP22,Ref_Invest!$C$3:$P$31,14,FALSE))," ",ROUND(VLOOKUP($AP22,Ref_Invest!$C$3:$P$31,14,FALSE),2)),IF(Ref_Invest!$F$50=1,IF(ISNA(VLOOKUP($AP22,Ref_Invest!$C$34:$Q$39,15,FALSE))," ",ROUND(VLOOKUP($AP22,Ref_Invest!$C$34:$Q$39,15,FALSE),2))))</f>
        <v xml:space="preserve"> </v>
      </c>
      <c r="AZ22" s="313"/>
      <c r="BJ22" s="89">
        <v>2</v>
      </c>
      <c r="BK22" s="264" t="str">
        <f>IF(ISNA(VLOOKUP($BJ22,Ref_Invest!$C$3:$D$31,2,FALSE))," ",VLOOKUP($BJ22,Ref_Invest!$C$3:$D$31,2,FALSE))</f>
        <v xml:space="preserve"> </v>
      </c>
      <c r="BL22" s="264"/>
      <c r="BM22" s="264"/>
      <c r="BN22" s="264"/>
      <c r="BO22" s="264" t="str">
        <f>IF(ISNA(VLOOKUP($BJ22,Ref_Invest!$C$3:$E$31,3,FALSE))," ",VLOOKUP($BJ22,Ref_Invest!$C$3:$E$31,3,FALSE))</f>
        <v xml:space="preserve"> </v>
      </c>
      <c r="BP22" s="264"/>
      <c r="BQ22" s="264"/>
      <c r="BR22" s="264"/>
      <c r="BS22" s="313" t="str">
        <f>IF(ISNA(VLOOKUP($AP22,Ref_Invest!$C$3:$P$31,12,FALSE))," ",ROUND(VLOOKUP($AP22,Ref_Invest!$C$3:$P$31,12,FALSE),2))</f>
        <v xml:space="preserve"> </v>
      </c>
      <c r="BT22" s="313"/>
      <c r="BU22" s="313" t="str">
        <f>IF(ISNA(VLOOKUP($AP22,Ref_Invest!$C$3:$P$31,14,FALSE))," ",ROUND(VLOOKUP($AP22,Ref_Invest!$C$3:$P$31,14,FALSE),2))</f>
        <v xml:space="preserve"> </v>
      </c>
      <c r="BV22" s="313"/>
      <c r="BW22" s="368"/>
      <c r="BX22" s="368"/>
      <c r="BY22" s="369" t="str">
        <f t="shared" ref="BY22" si="5">IF(BW22="",BU22,BW22)</f>
        <v xml:space="preserve"> </v>
      </c>
      <c r="CB22" s="232" t="s">
        <v>501</v>
      </c>
      <c r="CD22" s="363">
        <f>BT18</f>
        <v>0</v>
      </c>
      <c r="CE22" s="363"/>
      <c r="CG22" s="87" t="s">
        <v>507</v>
      </c>
    </row>
    <row r="23" spans="1:88">
      <c r="A23" s="114" t="str">
        <f>IF(C23=" ","",VLOOKUP(C23,Ref_Invest!$E$3:$H$33,4,FALSE))</f>
        <v/>
      </c>
      <c r="B23" s="114" t="str">
        <f t="shared" si="2"/>
        <v/>
      </c>
      <c r="C23" s="320" t="str">
        <f>IF(Saisie_usager!F23&lt;&gt;"",Saisie_usager!F23," ")</f>
        <v xml:space="preserve"> </v>
      </c>
      <c r="D23" s="321"/>
      <c r="E23" s="321"/>
      <c r="F23" s="322"/>
      <c r="G23" s="320" t="str">
        <f>IF(Saisie_usager!J23&lt;&gt;"",Saisie_usager!J23,"")</f>
        <v/>
      </c>
      <c r="H23" s="321"/>
      <c r="I23" s="322"/>
      <c r="J23" s="175" t="str">
        <f>IF(Saisie_usager!M23&lt;&gt;"",Saisie_usager!M23,"")</f>
        <v/>
      </c>
      <c r="K23" s="113"/>
      <c r="L23" s="173" t="str">
        <f>IF(K23="",Saisie_usager!O23,K23*VLOOKUP($C23,Ref_Invest!$E$3:$K$31,7,FALSE))</f>
        <v/>
      </c>
      <c r="M23" s="165" t="str">
        <f>IF(Saisie_usager!P23&lt;&gt;"",Saisie_usager!P23,"")</f>
        <v/>
      </c>
      <c r="N23" s="6" t="str">
        <f>IF(Saisie_usager!Q23&lt;&gt;"",Saisie_usager!Q23,"")</f>
        <v/>
      </c>
      <c r="O23" s="166" t="str">
        <f>IF(Saisie_usager!R23&lt;&gt;"",Saisie_usager!R23,"")</f>
        <v/>
      </c>
      <c r="P23" s="263" t="str">
        <f>IF(Saisie_usager!F23&lt;&gt;"",Saisie_usager!F23,"")</f>
        <v/>
      </c>
      <c r="Q23" s="323"/>
      <c r="R23" s="323"/>
      <c r="S23" s="244"/>
      <c r="T23" s="324"/>
      <c r="U23" s="325"/>
      <c r="V23" s="326"/>
      <c r="W23" s="5"/>
      <c r="X23" s="165" t="str">
        <f>IF(Saisie_usager!T23&lt;&gt;"",Saisie_usager!T23,"")</f>
        <v/>
      </c>
      <c r="Y23" s="6" t="str">
        <f>IF(Saisie_usager!U23&lt;&gt;"",Saisie_usager!U23,"")</f>
        <v/>
      </c>
      <c r="Z23" s="166" t="str">
        <f>IF(Saisie_usager!V23&lt;&gt;"",Saisie_usager!V23,"")</f>
        <v/>
      </c>
      <c r="AA23" s="5"/>
      <c r="AB23" s="165" t="str">
        <f>IF(Saisie_usager!W23&lt;&gt;"",Saisie_usager!W23,"")</f>
        <v/>
      </c>
      <c r="AC23" s="6" t="str">
        <f>IF(Saisie_usager!X23&lt;&gt;"",Saisie_usager!X23,"")</f>
        <v/>
      </c>
      <c r="AD23" s="166" t="str">
        <f>IF(Saisie_usager!Y23&lt;&gt;"",Saisie_usager!Y23,"")</f>
        <v/>
      </c>
      <c r="AE23" s="5"/>
      <c r="AF23" s="167" t="str">
        <f t="shared" si="0"/>
        <v/>
      </c>
      <c r="AG23" s="176" t="str">
        <f>IF(ISNA(VLOOKUP(P23,Ref_Invest!$E$3:$F$31,2,FALSE)),"",IF(VLOOKUP(P23,Ref_Invest!$E$3:$F$31,2,FALSE)=0,"",VLOOKUP(P23,Ref_Invest!$E$3:$F$31,2,FALSE)))</f>
        <v/>
      </c>
      <c r="AH23" s="174" t="str">
        <f t="shared" si="4"/>
        <v/>
      </c>
      <c r="AI23" s="170" t="str">
        <f t="shared" si="1"/>
        <v/>
      </c>
      <c r="AJ23" s="85" t="str">
        <f>IF(C23="","",IF(ISNA(VLOOKUP(P23,Ref_Invest!$S$3:$T$31,2,FALSE)),"",VLOOKUP(P23,Ref_Invest!$S$3:$T$31,2,FALSE)))</f>
        <v/>
      </c>
      <c r="AK23" s="171" t="str">
        <f>IF(AND(W23&gt;Ref_Invest!$E$46,AA23="",AE23=""),"Deux devis comparatifs (montants éligibles) doivent être renseignés pour cette dépense",IF(AND(W23&gt;Ref_Invest!$E$46,AE23=""),"Un second devis comparatif doit être renseigné (montant éligible) pour cette dépense",IF(AND(W23&gt;=Ref_Invest!$E$45,AA23=""),"Un devis comparatif (montant éligible) doit être renseigné pour cette dépense","")))</f>
        <v/>
      </c>
      <c r="AP23" s="89"/>
      <c r="AQ23" s="264"/>
      <c r="AR23" s="264"/>
      <c r="AS23" s="264"/>
      <c r="AT23" s="264"/>
      <c r="AU23" s="264"/>
      <c r="AV23" s="264"/>
      <c r="AW23" s="264"/>
      <c r="AX23" s="264"/>
      <c r="AY23" s="313"/>
      <c r="AZ23" s="313"/>
      <c r="BJ23" s="89"/>
      <c r="BK23" s="264"/>
      <c r="BL23" s="264"/>
      <c r="BM23" s="264"/>
      <c r="BN23" s="264"/>
      <c r="BO23" s="264"/>
      <c r="BP23" s="264"/>
      <c r="BQ23" s="264"/>
      <c r="BR23" s="264"/>
      <c r="BS23" s="313"/>
      <c r="BT23" s="313"/>
      <c r="BU23" s="313"/>
      <c r="BV23" s="313"/>
      <c r="BW23" s="368"/>
      <c r="BX23" s="368"/>
      <c r="BY23" s="369"/>
      <c r="CB23" s="232"/>
    </row>
    <row r="24" spans="1:88" ht="15" customHeight="1">
      <c r="A24" s="114" t="str">
        <f>IF(C24=" ","",VLOOKUP(C24,Ref_Invest!$E$3:$H$33,4,FALSE))</f>
        <v/>
      </c>
      <c r="B24" s="114" t="str">
        <f t="shared" si="2"/>
        <v/>
      </c>
      <c r="C24" s="320" t="str">
        <f>IF(Saisie_usager!F24&lt;&gt;"",Saisie_usager!F24," ")</f>
        <v xml:space="preserve"> </v>
      </c>
      <c r="D24" s="321"/>
      <c r="E24" s="321"/>
      <c r="F24" s="322"/>
      <c r="G24" s="320" t="str">
        <f>IF(Saisie_usager!J24&lt;&gt;"",Saisie_usager!J24,"")</f>
        <v/>
      </c>
      <c r="H24" s="321"/>
      <c r="I24" s="322"/>
      <c r="J24" s="175" t="str">
        <f>IF(Saisie_usager!M24&lt;&gt;"",Saisie_usager!M24,"")</f>
        <v/>
      </c>
      <c r="K24" s="113"/>
      <c r="L24" s="173" t="str">
        <f>IF(K24="",Saisie_usager!O24,K24*VLOOKUP($C24,Ref_Invest!$E$3:$K$31,7,FALSE))</f>
        <v/>
      </c>
      <c r="M24" s="165" t="str">
        <f>IF(Saisie_usager!P24&lt;&gt;"",Saisie_usager!P24,"")</f>
        <v/>
      </c>
      <c r="N24" s="6" t="str">
        <f>IF(Saisie_usager!Q24&lt;&gt;"",Saisie_usager!Q24,"")</f>
        <v/>
      </c>
      <c r="O24" s="166" t="str">
        <f>IF(Saisie_usager!R24&lt;&gt;"",Saisie_usager!R24,"")</f>
        <v/>
      </c>
      <c r="P24" s="263"/>
      <c r="Q24" s="323"/>
      <c r="R24" s="323"/>
      <c r="S24" s="244"/>
      <c r="T24" s="324"/>
      <c r="U24" s="325"/>
      <c r="V24" s="326"/>
      <c r="W24" s="5"/>
      <c r="X24" s="165" t="str">
        <f>IF(Saisie_usager!T24&lt;&gt;"",Saisie_usager!T24,"")</f>
        <v/>
      </c>
      <c r="Y24" s="6" t="str">
        <f>IF(Saisie_usager!U24&lt;&gt;"",Saisie_usager!U24,"")</f>
        <v/>
      </c>
      <c r="Z24" s="166" t="str">
        <f>IF(Saisie_usager!V24&lt;&gt;"",Saisie_usager!V24,"")</f>
        <v/>
      </c>
      <c r="AA24" s="5"/>
      <c r="AB24" s="165" t="str">
        <f>IF(Saisie_usager!W24&lt;&gt;"",Saisie_usager!W24,"")</f>
        <v/>
      </c>
      <c r="AC24" s="6" t="str">
        <f>IF(Saisie_usager!X24&lt;&gt;"",Saisie_usager!X24,"")</f>
        <v/>
      </c>
      <c r="AD24" s="166" t="str">
        <f>IF(Saisie_usager!Y24&lt;&gt;"",Saisie_usager!Y24,"")</f>
        <v/>
      </c>
      <c r="AE24" s="5"/>
      <c r="AF24" s="167" t="str">
        <f t="shared" si="0"/>
        <v/>
      </c>
      <c r="AG24" s="176"/>
      <c r="AH24" s="174" t="str">
        <f t="shared" si="4"/>
        <v/>
      </c>
      <c r="AI24" s="170" t="str">
        <f t="shared" si="1"/>
        <v/>
      </c>
      <c r="AJ24" s="85" t="str">
        <f>IF(C24="","",IF(ISNA(VLOOKUP(P24,Ref_Invest!$S$3:$T$31,2,FALSE)),"",VLOOKUP(P24,Ref_Invest!$S$3:$T$31,2,FALSE)))</f>
        <v/>
      </c>
      <c r="AK24" s="171" t="str">
        <f>IF(AND(W24&gt;Ref_Invest!$E$46,AA24="",AE24=""),"Deux devis comparatifs (montants éligibles) doivent être renseignés pour cette dépense",IF(AND(W24&gt;Ref_Invest!$E$46,AE24=""),"Un second devis comparatif doit être renseigné (montant éligible) pour cette dépense",IF(AND(W24&gt;=Ref_Invest!$E$45,AA24=""),"Un devis comparatif (montant éligible) doit être renseigné pour cette dépense","")))</f>
        <v/>
      </c>
      <c r="AP24" s="89">
        <v>3</v>
      </c>
      <c r="AQ24" s="264" t="str">
        <f>IF(Ref_Invest!$F$50=0,IF(ISNA(VLOOKUP($AP24,Ref_Invest!$C$3:$D$31,2,FALSE))," ",VLOOKUP($AP24,Ref_Invest!$C$3:$D$31,2,FALSE)),IF(Ref_Invest!$F$50=1,IF(ISNA(VLOOKUP($AP24,Ref_Invest!$C$34:$D$39,2,FALSE))," ",VLOOKUP($AP24,Ref_Invest!$C$34:$D$39,2,FALSE))))</f>
        <v xml:space="preserve"> </v>
      </c>
      <c r="AR24" s="264"/>
      <c r="AS24" s="264"/>
      <c r="AT24" s="264"/>
      <c r="AU24" s="264" t="str">
        <f>IF(Ref_Invest!$F$50=1," ",IF(ISNA(VLOOKUP($AP24,Ref_Invest!$C$3:$E$31,3,FALSE))," ",VLOOKUP($AP24,Ref_Invest!$C$3:$E$31,3,FALSE)))</f>
        <v xml:space="preserve"> </v>
      </c>
      <c r="AV24" s="264"/>
      <c r="AW24" s="264"/>
      <c r="AX24" s="264"/>
      <c r="AY24" s="313" t="str">
        <f>IF(Ref_Invest!$F$50=0,IF(ISNA(VLOOKUP($AP24,Ref_Invest!$C$3:$P$31,14,FALSE))," ",ROUND(VLOOKUP($AP24,Ref_Invest!$C$3:$P$31,14,FALSE),2)),IF(Ref_Invest!$F$50=1,IF(ISNA(VLOOKUP($AP24,Ref_Invest!$C$34:$Q$39,15,FALSE))," ",ROUND(VLOOKUP($AP24,Ref_Invest!$C$34:$Q$39,15,FALSE),2))))</f>
        <v xml:space="preserve"> </v>
      </c>
      <c r="AZ24" s="313"/>
      <c r="BJ24" s="89">
        <v>3</v>
      </c>
      <c r="BK24" s="264" t="str">
        <f>IF(ISNA(VLOOKUP($BJ24,Ref_Invest!$C$3:$D$31,2,FALSE))," ",VLOOKUP($BJ24,Ref_Invest!$C$3:$D$31,2,FALSE))</f>
        <v xml:space="preserve"> </v>
      </c>
      <c r="BL24" s="264"/>
      <c r="BM24" s="264"/>
      <c r="BN24" s="264"/>
      <c r="BO24" s="264" t="str">
        <f>IF(ISNA(VLOOKUP($BJ24,Ref_Invest!$C$3:$E$31,3,FALSE))," ",VLOOKUP($BJ24,Ref_Invest!$C$3:$E$31,3,FALSE))</f>
        <v xml:space="preserve"> </v>
      </c>
      <c r="BP24" s="264"/>
      <c r="BQ24" s="264"/>
      <c r="BR24" s="264"/>
      <c r="BS24" s="313" t="str">
        <f>IF(ISNA(VLOOKUP($AP24,Ref_Invest!$C$3:$P$31,12,FALSE))," ",ROUND(VLOOKUP($AP24,Ref_Invest!$C$3:$P$31,12,FALSE),2))</f>
        <v xml:space="preserve"> </v>
      </c>
      <c r="BT24" s="313"/>
      <c r="BU24" s="313" t="str">
        <f>IF(ISNA(VLOOKUP($AP24,Ref_Invest!$C$3:$P$31,14,FALSE))," ",ROUND(VLOOKUP($AP24,Ref_Invest!$C$3:$P$31,14,FALSE),2))</f>
        <v xml:space="preserve"> </v>
      </c>
      <c r="BV24" s="313"/>
      <c r="BW24" s="368"/>
      <c r="BX24" s="368"/>
      <c r="BY24" s="369" t="str">
        <f t="shared" ref="BY24" si="6">IF(BW24="",BU24,BW24)</f>
        <v xml:space="preserve"> </v>
      </c>
      <c r="CB24" s="232"/>
      <c r="CD24" s="233" t="s">
        <v>505</v>
      </c>
      <c r="CE24" s="233" t="s">
        <v>506</v>
      </c>
      <c r="CG24" s="365" t="str">
        <f>"Assiette PSN de dépenses retenues : "&amp;DOLLAR(CD26)&amp;CHAR(10)&amp;
"Montant d'aide : "&amp;DOLLAR(CD32)&amp;CHAR(10)&amp;
"Part principale ("&amp;CD14&amp;") : "&amp;DOLLAR(CF16)&amp;CHAR(10)&amp;
IF(RIGHT(CE7,9)="cofinancé","Part contrepartie (FEADER) : "&amp;DOLLAR(CF18),"")</f>
        <v xml:space="preserve">Assiette PSN de dépenses retenues : 0,00 €
Montant d'aide : 0,00 €
Part principale (0) : 0,00 €
</v>
      </c>
      <c r="CH24" s="365"/>
      <c r="CI24" s="365"/>
      <c r="CJ24" s="365"/>
    </row>
    <row r="25" spans="1:88">
      <c r="A25" s="114" t="str">
        <f>IF(C25=" ","",VLOOKUP(C25,Ref_Invest!$E$3:$H$33,4,FALSE))</f>
        <v/>
      </c>
      <c r="B25" s="114" t="str">
        <f t="shared" si="2"/>
        <v/>
      </c>
      <c r="C25" s="320" t="str">
        <f>IF(Saisie_usager!F25&lt;&gt;"",Saisie_usager!F25," ")</f>
        <v xml:space="preserve"> </v>
      </c>
      <c r="D25" s="321"/>
      <c r="E25" s="321"/>
      <c r="F25" s="322"/>
      <c r="G25" s="320" t="str">
        <f>IF(Saisie_usager!J25&lt;&gt;"",Saisie_usager!J25,"")</f>
        <v/>
      </c>
      <c r="H25" s="321"/>
      <c r="I25" s="322"/>
      <c r="J25" s="175" t="str">
        <f>IF(Saisie_usager!M25&lt;&gt;"",Saisie_usager!M25,"")</f>
        <v/>
      </c>
      <c r="K25" s="113"/>
      <c r="L25" s="173" t="str">
        <f>IF(K25="",Saisie_usager!O25,K25*VLOOKUP($C25,Ref_Invest!$E$3:$K$31,7,FALSE))</f>
        <v/>
      </c>
      <c r="M25" s="165" t="str">
        <f>IF(Saisie_usager!P25&lt;&gt;"",Saisie_usager!P25,"")</f>
        <v/>
      </c>
      <c r="N25" s="6" t="str">
        <f>IF(Saisie_usager!Q25&lt;&gt;"",Saisie_usager!Q25,"")</f>
        <v/>
      </c>
      <c r="O25" s="166" t="str">
        <f>IF(Saisie_usager!R25&lt;&gt;"",Saisie_usager!R25,"")</f>
        <v/>
      </c>
      <c r="P25" s="263" t="str">
        <f>IF(Saisie_usager!F25&lt;&gt;"",Saisie_usager!F25,"")</f>
        <v/>
      </c>
      <c r="Q25" s="323"/>
      <c r="R25" s="323"/>
      <c r="S25" s="244"/>
      <c r="T25" s="324"/>
      <c r="U25" s="325"/>
      <c r="V25" s="326"/>
      <c r="W25" s="5"/>
      <c r="X25" s="165" t="str">
        <f>IF(Saisie_usager!T25&lt;&gt;"",Saisie_usager!T25,"")</f>
        <v/>
      </c>
      <c r="Y25" s="6" t="str">
        <f>IF(Saisie_usager!U25&lt;&gt;"",Saisie_usager!U25,"")</f>
        <v/>
      </c>
      <c r="Z25" s="166" t="str">
        <f>IF(Saisie_usager!V25&lt;&gt;"",Saisie_usager!V25,"")</f>
        <v/>
      </c>
      <c r="AA25" s="5"/>
      <c r="AB25" s="165" t="str">
        <f>IF(Saisie_usager!W25&lt;&gt;"",Saisie_usager!W25,"")</f>
        <v/>
      </c>
      <c r="AC25" s="6" t="str">
        <f>IF(Saisie_usager!X25&lt;&gt;"",Saisie_usager!X25,"")</f>
        <v/>
      </c>
      <c r="AD25" s="166" t="str">
        <f>IF(Saisie_usager!Y25&lt;&gt;"",Saisie_usager!Y25,"")</f>
        <v/>
      </c>
      <c r="AE25" s="5"/>
      <c r="AF25" s="167" t="str">
        <f t="shared" si="0"/>
        <v/>
      </c>
      <c r="AG25" s="176" t="str">
        <f>IF(ISNA(VLOOKUP(P25,Ref_Invest!$E$3:$F$31,2,FALSE)),"",IF(VLOOKUP(P25,Ref_Invest!$E$3:$F$31,2,FALSE)=0,"",VLOOKUP(P25,Ref_Invest!$E$3:$F$31,2,FALSE)))</f>
        <v/>
      </c>
      <c r="AH25" s="174" t="str">
        <f t="shared" si="4"/>
        <v/>
      </c>
      <c r="AI25" s="170" t="str">
        <f t="shared" si="1"/>
        <v/>
      </c>
      <c r="AJ25" s="85" t="str">
        <f>IF(C25="","",IF(ISNA(VLOOKUP(P25,Ref_Invest!$S$3:$T$31,2,FALSE)),"",VLOOKUP(P25,Ref_Invest!$S$3:$T$31,2,FALSE)))</f>
        <v/>
      </c>
      <c r="AK25" s="171" t="str">
        <f>IF(AND(W25&gt;Ref_Invest!$E$46,AA25="",AE25=""),"Deux devis comparatifs (montants éligibles) doivent être renseignés pour cette dépense",IF(AND(W25&gt;Ref_Invest!$E$46,AE25=""),"Un second devis comparatif doit être renseigné (montant éligible) pour cette dépense",IF(AND(W25&gt;=Ref_Invest!$E$45,AA25=""),"Un devis comparatif (montant éligible) doit être renseigné pour cette dépense","")))</f>
        <v/>
      </c>
      <c r="AP25" s="89"/>
      <c r="AQ25" s="264"/>
      <c r="AR25" s="264"/>
      <c r="AS25" s="264"/>
      <c r="AT25" s="264"/>
      <c r="AU25" s="264"/>
      <c r="AV25" s="264"/>
      <c r="AW25" s="264"/>
      <c r="AX25" s="264"/>
      <c r="AY25" s="313"/>
      <c r="AZ25" s="313"/>
      <c r="BJ25" s="89"/>
      <c r="BK25" s="264"/>
      <c r="BL25" s="264"/>
      <c r="BM25" s="264"/>
      <c r="BN25" s="264"/>
      <c r="BO25" s="264"/>
      <c r="BP25" s="264"/>
      <c r="BQ25" s="264"/>
      <c r="BR25" s="264"/>
      <c r="BS25" s="313"/>
      <c r="BT25" s="313"/>
      <c r="BU25" s="313"/>
      <c r="BV25" s="313"/>
      <c r="BW25" s="368"/>
      <c r="BX25" s="368"/>
      <c r="BY25" s="369"/>
      <c r="CB25" s="232"/>
      <c r="CG25" s="365"/>
      <c r="CH25" s="365"/>
      <c r="CI25" s="365"/>
      <c r="CJ25" s="365"/>
    </row>
    <row r="26" spans="1:88" ht="15" customHeight="1">
      <c r="A26" s="114" t="str">
        <f>IF(C26=" ","",VLOOKUP(C26,Ref_Invest!$E$3:$H$33,4,FALSE))</f>
        <v/>
      </c>
      <c r="B26" s="114" t="str">
        <f t="shared" si="2"/>
        <v/>
      </c>
      <c r="C26" s="320" t="str">
        <f>IF(Saisie_usager!F26&lt;&gt;"",Saisie_usager!F26," ")</f>
        <v xml:space="preserve"> </v>
      </c>
      <c r="D26" s="321"/>
      <c r="E26" s="321"/>
      <c r="F26" s="322"/>
      <c r="G26" s="320" t="str">
        <f>IF(Saisie_usager!J26&lt;&gt;"",Saisie_usager!J26,"")</f>
        <v/>
      </c>
      <c r="H26" s="321"/>
      <c r="I26" s="322"/>
      <c r="J26" s="175" t="str">
        <f>IF(Saisie_usager!M26&lt;&gt;"",Saisie_usager!M26,"")</f>
        <v/>
      </c>
      <c r="K26" s="113"/>
      <c r="L26" s="173" t="str">
        <f>IF(K26="",Saisie_usager!O26,K26*VLOOKUP($C26,Ref_Invest!$E$3:$K$31,7,FALSE))</f>
        <v/>
      </c>
      <c r="M26" s="165" t="str">
        <f>IF(Saisie_usager!P26&lt;&gt;"",Saisie_usager!P26,"")</f>
        <v/>
      </c>
      <c r="N26" s="6" t="str">
        <f>IF(Saisie_usager!Q26&lt;&gt;"",Saisie_usager!Q26,"")</f>
        <v/>
      </c>
      <c r="O26" s="166" t="str">
        <f>IF(Saisie_usager!R26&lt;&gt;"",Saisie_usager!R26,"")</f>
        <v/>
      </c>
      <c r="P26" s="263" t="str">
        <f>IF(Saisie_usager!F26&lt;&gt;"",Saisie_usager!F26,"")</f>
        <v/>
      </c>
      <c r="Q26" s="323"/>
      <c r="R26" s="323"/>
      <c r="S26" s="244"/>
      <c r="T26" s="324"/>
      <c r="U26" s="325"/>
      <c r="V26" s="326"/>
      <c r="W26" s="5"/>
      <c r="X26" s="165" t="str">
        <f>IF(Saisie_usager!T26&lt;&gt;"",Saisie_usager!T26,"")</f>
        <v/>
      </c>
      <c r="Y26" s="6" t="str">
        <f>IF(Saisie_usager!U26&lt;&gt;"",Saisie_usager!U26,"")</f>
        <v/>
      </c>
      <c r="Z26" s="166" t="str">
        <f>IF(Saisie_usager!V26&lt;&gt;"",Saisie_usager!V26,"")</f>
        <v/>
      </c>
      <c r="AA26" s="5"/>
      <c r="AB26" s="165" t="str">
        <f>IF(Saisie_usager!W26&lt;&gt;"",Saisie_usager!W26,"")</f>
        <v/>
      </c>
      <c r="AC26" s="6" t="str">
        <f>IF(Saisie_usager!X26&lt;&gt;"",Saisie_usager!X26,"")</f>
        <v/>
      </c>
      <c r="AD26" s="166" t="str">
        <f>IF(Saisie_usager!Y26&lt;&gt;"",Saisie_usager!Y26,"")</f>
        <v/>
      </c>
      <c r="AE26" s="5"/>
      <c r="AF26" s="167" t="str">
        <f t="shared" si="0"/>
        <v/>
      </c>
      <c r="AG26" s="176" t="str">
        <f>IF(ISNA(VLOOKUP(P26,Ref_Invest!$E$3:$F$31,2,FALSE)),"",IF(VLOOKUP(P26,Ref_Invest!$E$3:$F$31,2,FALSE)=0,"",VLOOKUP(P26,Ref_Invest!$E$3:$F$31,2,FALSE)))</f>
        <v/>
      </c>
      <c r="AH26" s="174" t="str">
        <f t="shared" si="4"/>
        <v/>
      </c>
      <c r="AI26" s="170" t="str">
        <f t="shared" si="1"/>
        <v/>
      </c>
      <c r="AJ26" s="85" t="str">
        <f>IF(C26="","",IF(ISNA(VLOOKUP(P26,Ref_Invest!$S$3:$T$31,2,FALSE)),"",VLOOKUP(P26,Ref_Invest!$S$3:$T$31,2,FALSE)))</f>
        <v/>
      </c>
      <c r="AK26" s="171" t="str">
        <f>IF(AND(W26&gt;Ref_Invest!$E$46,AA26="",AE26=""),"Deux devis comparatifs (montants éligibles) doivent être renseignés pour cette dépense",IF(AND(W26&gt;Ref_Invest!$E$46,AE26=""),"Un second devis comparatif doit être renseigné (montant éligible) pour cette dépense",IF(AND(W26&gt;=Ref_Invest!$E$45,AA26=""),"Un devis comparatif (montant éligible) doit être renseigné pour cette dépense","")))</f>
        <v/>
      </c>
      <c r="AP26" s="89">
        <v>4</v>
      </c>
      <c r="AQ26" s="264" t="str">
        <f>IF(Ref_Invest!$F$50=0,IF(ISNA(VLOOKUP($AP26,Ref_Invest!$C$3:$D$31,2,FALSE))," ",VLOOKUP($AP26,Ref_Invest!$C$3:$D$31,2,FALSE)),IF(Ref_Invest!$F$50=1,IF(ISNA(VLOOKUP($AP26,Ref_Invest!$C$34:$D$39,2,FALSE))," ",VLOOKUP($AP26,Ref_Invest!$C$34:$D$39,2,FALSE))))</f>
        <v xml:space="preserve"> </v>
      </c>
      <c r="AR26" s="264"/>
      <c r="AS26" s="264"/>
      <c r="AT26" s="264"/>
      <c r="AU26" s="264" t="str">
        <f>IF(Ref_Invest!$F$50=1," ",IF(ISNA(VLOOKUP($AP26,Ref_Invest!$C$3:$E$31,3,FALSE))," ",VLOOKUP($AP26,Ref_Invest!$C$3:$E$31,3,FALSE)))</f>
        <v xml:space="preserve"> </v>
      </c>
      <c r="AV26" s="264"/>
      <c r="AW26" s="264"/>
      <c r="AX26" s="264"/>
      <c r="AY26" s="313" t="str">
        <f>IF(Ref_Invest!$F$50=0,IF(ISNA(VLOOKUP($AP26,Ref_Invest!$C$3:$P$31,14,FALSE))," ",ROUND(VLOOKUP($AP26,Ref_Invest!$C$3:$P$31,14,FALSE),2)),IF(Ref_Invest!$F$50=1,IF(ISNA(VLOOKUP($AP26,Ref_Invest!$C$34:$Q$39,15,FALSE))," ",ROUND(VLOOKUP($AP26,Ref_Invest!$C$34:$Q$39,15,FALSE),2))))</f>
        <v xml:space="preserve"> </v>
      </c>
      <c r="AZ26" s="313"/>
      <c r="BJ26" s="89">
        <v>4</v>
      </c>
      <c r="BK26" s="264" t="str">
        <f>IF(ISNA(VLOOKUP($BJ26,Ref_Invest!$C$3:$D$31,2,FALSE))," ",VLOOKUP($BJ26,Ref_Invest!$C$3:$D$31,2,FALSE))</f>
        <v xml:space="preserve"> </v>
      </c>
      <c r="BL26" s="264"/>
      <c r="BM26" s="264"/>
      <c r="BN26" s="264"/>
      <c r="BO26" s="264" t="str">
        <f>IF(ISNA(VLOOKUP($BJ26,Ref_Invest!$C$3:$E$31,3,FALSE))," ",VLOOKUP($BJ26,Ref_Invest!$C$3:$E$31,3,FALSE))</f>
        <v xml:space="preserve"> </v>
      </c>
      <c r="BP26" s="264"/>
      <c r="BQ26" s="264"/>
      <c r="BR26" s="264"/>
      <c r="BS26" s="313" t="str">
        <f>IF(ISNA(VLOOKUP($AP26,Ref_Invest!$C$3:$P$31,12,FALSE))," ",ROUND(VLOOKUP($AP26,Ref_Invest!$C$3:$P$31,12,FALSE),2))</f>
        <v xml:space="preserve"> </v>
      </c>
      <c r="BT26" s="313"/>
      <c r="BU26" s="313" t="str">
        <f>IF(ISNA(VLOOKUP($AP26,Ref_Invest!$C$3:$P$31,14,FALSE))," ",ROUND(VLOOKUP($AP26,Ref_Invest!$C$3:$P$31,14,FALSE),2))</f>
        <v xml:space="preserve"> </v>
      </c>
      <c r="BV26" s="313"/>
      <c r="BW26" s="368"/>
      <c r="BX26" s="368"/>
      <c r="BY26" s="369" t="str">
        <f t="shared" ref="BY26" si="7">IF(BW26="",BU26,BW26)</f>
        <v xml:space="preserve"> </v>
      </c>
      <c r="CB26" s="232" t="s">
        <v>502</v>
      </c>
      <c r="CD26" s="363">
        <f>BV18</f>
        <v>0</v>
      </c>
      <c r="CE26" s="363"/>
      <c r="CG26" s="365"/>
      <c r="CH26" s="365"/>
      <c r="CI26" s="365"/>
      <c r="CJ26" s="365"/>
    </row>
    <row r="27" spans="1:88">
      <c r="A27" s="114" t="str">
        <f>IF(C27=" ","",VLOOKUP(C27,Ref_Invest!$E$3:$H$33,4,FALSE))</f>
        <v/>
      </c>
      <c r="B27" s="114" t="str">
        <f t="shared" si="2"/>
        <v/>
      </c>
      <c r="C27" s="320" t="str">
        <f>IF(Saisie_usager!F27&lt;&gt;"",Saisie_usager!F27," ")</f>
        <v xml:space="preserve"> </v>
      </c>
      <c r="D27" s="321"/>
      <c r="E27" s="321"/>
      <c r="F27" s="322"/>
      <c r="G27" s="320" t="str">
        <f>IF(Saisie_usager!J27&lt;&gt;"",Saisie_usager!J27,"")</f>
        <v/>
      </c>
      <c r="H27" s="321"/>
      <c r="I27" s="322"/>
      <c r="J27" s="175" t="str">
        <f>IF(Saisie_usager!M27&lt;&gt;"",Saisie_usager!M27,"")</f>
        <v/>
      </c>
      <c r="K27" s="113"/>
      <c r="L27" s="173" t="str">
        <f>IF(K27="",Saisie_usager!O27,K27*VLOOKUP($C27,Ref_Invest!$E$3:$K$31,7,FALSE))</f>
        <v/>
      </c>
      <c r="M27" s="165" t="str">
        <f>IF(Saisie_usager!P27&lt;&gt;"",Saisie_usager!P27,"")</f>
        <v/>
      </c>
      <c r="N27" s="6" t="str">
        <f>IF(Saisie_usager!Q27&lt;&gt;"",Saisie_usager!Q27,"")</f>
        <v/>
      </c>
      <c r="O27" s="166" t="str">
        <f>IF(Saisie_usager!R27&lt;&gt;"",Saisie_usager!R27,"")</f>
        <v/>
      </c>
      <c r="P27" s="263" t="str">
        <f>IF(Saisie_usager!F27&lt;&gt;"",Saisie_usager!F27,"")</f>
        <v/>
      </c>
      <c r="Q27" s="323"/>
      <c r="R27" s="323"/>
      <c r="S27" s="244"/>
      <c r="T27" s="324"/>
      <c r="U27" s="325"/>
      <c r="V27" s="326"/>
      <c r="W27" s="5"/>
      <c r="X27" s="165" t="str">
        <f>IF(Saisie_usager!T27&lt;&gt;"",Saisie_usager!T27,"")</f>
        <v/>
      </c>
      <c r="Y27" s="6" t="str">
        <f>IF(Saisie_usager!U27&lt;&gt;"",Saisie_usager!U27,"")</f>
        <v/>
      </c>
      <c r="Z27" s="166" t="str">
        <f>IF(Saisie_usager!V27&lt;&gt;"",Saisie_usager!V27,"")</f>
        <v/>
      </c>
      <c r="AA27" s="5"/>
      <c r="AB27" s="165" t="str">
        <f>IF(Saisie_usager!W27&lt;&gt;"",Saisie_usager!W27,"")</f>
        <v/>
      </c>
      <c r="AC27" s="6" t="str">
        <f>IF(Saisie_usager!X27&lt;&gt;"",Saisie_usager!X27,"")</f>
        <v/>
      </c>
      <c r="AD27" s="166" t="str">
        <f>IF(Saisie_usager!Y27&lt;&gt;"",Saisie_usager!Y27,"")</f>
        <v/>
      </c>
      <c r="AE27" s="5"/>
      <c r="AF27" s="167" t="str">
        <f t="shared" si="0"/>
        <v/>
      </c>
      <c r="AG27" s="176" t="str">
        <f>IF(ISNA(VLOOKUP(P27,Ref_Invest!$E$3:$F$31,2,FALSE)),"",IF(VLOOKUP(P27,Ref_Invest!$E$3:$F$31,2,FALSE)=0,"",VLOOKUP(P27,Ref_Invest!$E$3:$F$31,2,FALSE)))</f>
        <v/>
      </c>
      <c r="AH27" s="174" t="str">
        <f t="shared" si="4"/>
        <v/>
      </c>
      <c r="AI27" s="170" t="str">
        <f t="shared" si="1"/>
        <v/>
      </c>
      <c r="AJ27" s="85" t="str">
        <f>IF(C27="","",IF(ISNA(VLOOKUP(P27,Ref_Invest!$S$3:$T$31,2,FALSE)),"",VLOOKUP(P27,Ref_Invest!$S$3:$T$31,2,FALSE)))</f>
        <v/>
      </c>
      <c r="AK27" s="171" t="str">
        <f>IF(AND(W27&gt;Ref_Invest!$E$46,AA27="",AE27=""),"Deux devis comparatifs (montants éligibles) doivent être renseignés pour cette dépense",IF(AND(W27&gt;Ref_Invest!$E$46,AE27=""),"Un second devis comparatif doit être renseigné (montant éligible) pour cette dépense",IF(AND(W27&gt;=Ref_Invest!$E$45,AA27=""),"Un devis comparatif (montant éligible) doit être renseigné pour cette dépense","")))</f>
        <v/>
      </c>
      <c r="AP27" s="89"/>
      <c r="AQ27" s="264"/>
      <c r="AR27" s="264"/>
      <c r="AS27" s="264"/>
      <c r="AT27" s="264"/>
      <c r="AU27" s="264"/>
      <c r="AV27" s="264"/>
      <c r="AW27" s="264"/>
      <c r="AX27" s="264"/>
      <c r="AY27" s="313"/>
      <c r="AZ27" s="313"/>
      <c r="BJ27" s="89"/>
      <c r="BK27" s="264"/>
      <c r="BL27" s="264"/>
      <c r="BM27" s="264"/>
      <c r="BN27" s="264"/>
      <c r="BO27" s="264"/>
      <c r="BP27" s="264"/>
      <c r="BQ27" s="264"/>
      <c r="BR27" s="264"/>
      <c r="BS27" s="313"/>
      <c r="BT27" s="313"/>
      <c r="BU27" s="313"/>
      <c r="BV27" s="313"/>
      <c r="BW27" s="368"/>
      <c r="BX27" s="368"/>
      <c r="BY27" s="369"/>
      <c r="CB27" s="232"/>
      <c r="CG27" s="365"/>
      <c r="CH27" s="365"/>
      <c r="CI27" s="365"/>
      <c r="CJ27" s="365"/>
    </row>
    <row r="28" spans="1:88">
      <c r="A28" s="114" t="str">
        <f>IF(C28=" ","",VLOOKUP(C28,Ref_Invest!$E$3:$H$33,4,FALSE))</f>
        <v/>
      </c>
      <c r="B28" s="114" t="str">
        <f t="shared" si="2"/>
        <v/>
      </c>
      <c r="C28" s="320" t="str">
        <f>IF(Saisie_usager!F28&lt;&gt;"",Saisie_usager!F28," ")</f>
        <v xml:space="preserve"> </v>
      </c>
      <c r="D28" s="321"/>
      <c r="E28" s="321"/>
      <c r="F28" s="322"/>
      <c r="G28" s="320" t="str">
        <f>IF(Saisie_usager!J28&lt;&gt;"",Saisie_usager!J28,"")</f>
        <v/>
      </c>
      <c r="H28" s="321"/>
      <c r="I28" s="322"/>
      <c r="J28" s="175" t="str">
        <f>IF(Saisie_usager!M28&lt;&gt;"",Saisie_usager!M28,"")</f>
        <v/>
      </c>
      <c r="K28" s="113"/>
      <c r="L28" s="173" t="str">
        <f>IF(K28="",Saisie_usager!O28,K28*VLOOKUP($C28,Ref_Invest!$E$3:$K$31,7,FALSE))</f>
        <v/>
      </c>
      <c r="M28" s="165" t="str">
        <f>IF(Saisie_usager!P28&lt;&gt;"",Saisie_usager!P28,"")</f>
        <v/>
      </c>
      <c r="N28" s="6" t="str">
        <f>IF(Saisie_usager!Q28&lt;&gt;"",Saisie_usager!Q28,"")</f>
        <v/>
      </c>
      <c r="O28" s="166" t="str">
        <f>IF(Saisie_usager!R28&lt;&gt;"",Saisie_usager!R28,"")</f>
        <v/>
      </c>
      <c r="P28" s="263" t="str">
        <f>IF(Saisie_usager!F28&lt;&gt;"",Saisie_usager!F28,"")</f>
        <v/>
      </c>
      <c r="Q28" s="323"/>
      <c r="R28" s="323"/>
      <c r="S28" s="244"/>
      <c r="T28" s="324"/>
      <c r="U28" s="325"/>
      <c r="V28" s="326"/>
      <c r="W28" s="5"/>
      <c r="X28" s="165" t="str">
        <f>IF(Saisie_usager!T28&lt;&gt;"",Saisie_usager!T28,"")</f>
        <v/>
      </c>
      <c r="Y28" s="6" t="str">
        <f>IF(Saisie_usager!U28&lt;&gt;"",Saisie_usager!U28,"")</f>
        <v/>
      </c>
      <c r="Z28" s="166" t="str">
        <f>IF(Saisie_usager!V28&lt;&gt;"",Saisie_usager!V28,"")</f>
        <v/>
      </c>
      <c r="AA28" s="5"/>
      <c r="AB28" s="165" t="str">
        <f>IF(Saisie_usager!W28&lt;&gt;"",Saisie_usager!W28,"")</f>
        <v/>
      </c>
      <c r="AC28" s="6" t="str">
        <f>IF(Saisie_usager!X28&lt;&gt;"",Saisie_usager!X28,"")</f>
        <v/>
      </c>
      <c r="AD28" s="166" t="str">
        <f>IF(Saisie_usager!Y28&lt;&gt;"",Saisie_usager!Y28,"")</f>
        <v/>
      </c>
      <c r="AE28" s="5"/>
      <c r="AF28" s="167" t="str">
        <f t="shared" si="0"/>
        <v/>
      </c>
      <c r="AG28" s="176" t="str">
        <f>IF(ISNA(VLOOKUP(P28,Ref_Invest!$E$3:$F$31,2,FALSE)),"",IF(VLOOKUP(P28,Ref_Invest!$E$3:$F$31,2,FALSE)=0,"",VLOOKUP(P28,Ref_Invest!$E$3:$F$31,2,FALSE)))</f>
        <v/>
      </c>
      <c r="AH28" s="174" t="str">
        <f t="shared" si="4"/>
        <v/>
      </c>
      <c r="AI28" s="170" t="str">
        <f t="shared" si="1"/>
        <v/>
      </c>
      <c r="AJ28" s="85" t="str">
        <f>IF(C28="","",IF(ISNA(VLOOKUP(P28,Ref_Invest!$S$3:$T$31,2,FALSE)),"",VLOOKUP(P28,Ref_Invest!$S$3:$T$31,2,FALSE)))</f>
        <v/>
      </c>
      <c r="AK28" s="171" t="str">
        <f>IF(AND(W28&gt;Ref_Invest!$E$46,AA28="",AE28=""),"Deux devis comparatifs (montants éligibles) doivent être renseignés pour cette dépense",IF(AND(W28&gt;Ref_Invest!$E$46,AE28=""),"Un second devis comparatif doit être renseigné (montant éligible) pour cette dépense",IF(AND(W28&gt;=Ref_Invest!$E$45,AA28=""),"Un devis comparatif (montant éligible) doit être renseigné pour cette dépense","")))</f>
        <v/>
      </c>
      <c r="AP28" s="89">
        <v>5</v>
      </c>
      <c r="AQ28" s="264" t="str">
        <f>IF(Ref_Invest!$F$50=0,IF(ISNA(VLOOKUP($AP28,Ref_Invest!$C$3:$D$31,2,FALSE))," ",VLOOKUP($AP28,Ref_Invest!$C$3:$D$31,2,FALSE)),IF(Ref_Invest!$F$50=1,IF(ISNA(VLOOKUP($AP28,Ref_Invest!$C$34:$D$39,2,FALSE))," ",VLOOKUP($AP28,Ref_Invest!$C$34:$D$39,2,FALSE))))</f>
        <v xml:space="preserve"> </v>
      </c>
      <c r="AR28" s="264"/>
      <c r="AS28" s="264"/>
      <c r="AT28" s="264"/>
      <c r="AU28" s="264" t="str">
        <f>IF(Ref_Invest!$F$50=1," ",IF(ISNA(VLOOKUP($AP28,Ref_Invest!$C$3:$E$31,3,FALSE))," ",VLOOKUP($AP28,Ref_Invest!$C$3:$E$31,3,FALSE)))</f>
        <v xml:space="preserve"> </v>
      </c>
      <c r="AV28" s="264"/>
      <c r="AW28" s="264"/>
      <c r="AX28" s="264"/>
      <c r="AY28" s="313" t="str">
        <f>IF(Ref_Invest!$F$50=0,IF(ISNA(VLOOKUP($AP28,Ref_Invest!$C$3:$P$31,14,FALSE))," ",ROUND(VLOOKUP($AP28,Ref_Invest!$C$3:$P$31,14,FALSE),2)),IF(Ref_Invest!$F$50=1,IF(ISNA(VLOOKUP($AP28,Ref_Invest!$C$34:$Q$39,15,FALSE))," ",ROUND(VLOOKUP($AP28,Ref_Invest!$C$34:$Q$39,15,FALSE),2))))</f>
        <v xml:space="preserve"> </v>
      </c>
      <c r="AZ28" s="313"/>
      <c r="BJ28" s="89">
        <v>5</v>
      </c>
      <c r="BK28" s="264" t="str">
        <f>IF(ISNA(VLOOKUP($BJ28,Ref_Invest!$C$3:$D$31,2,FALSE))," ",VLOOKUP($BJ28,Ref_Invest!$C$3:$D$31,2,FALSE))</f>
        <v xml:space="preserve"> </v>
      </c>
      <c r="BL28" s="264"/>
      <c r="BM28" s="264"/>
      <c r="BN28" s="264"/>
      <c r="BO28" s="264" t="str">
        <f>IF(ISNA(VLOOKUP($BJ28,Ref_Invest!$C$3:$E$31,3,FALSE))," ",VLOOKUP($BJ28,Ref_Invest!$C$3:$E$31,3,FALSE))</f>
        <v xml:space="preserve"> </v>
      </c>
      <c r="BP28" s="264"/>
      <c r="BQ28" s="264"/>
      <c r="BR28" s="264"/>
      <c r="BS28" s="313" t="str">
        <f>IF(ISNA(VLOOKUP($AP28,Ref_Invest!$C$3:$P$31,12,FALSE))," ",ROUND(VLOOKUP($AP28,Ref_Invest!$C$3:$P$31,12,FALSE),2))</f>
        <v xml:space="preserve"> </v>
      </c>
      <c r="BT28" s="313"/>
      <c r="BU28" s="313" t="str">
        <f>IF(ISNA(VLOOKUP($AP28,Ref_Invest!$C$3:$P$31,14,FALSE))," ",ROUND(VLOOKUP($AP28,Ref_Invest!$C$3:$P$31,14,FALSE),2))</f>
        <v xml:space="preserve"> </v>
      </c>
      <c r="BV28" s="313"/>
      <c r="BW28" s="368"/>
      <c r="BX28" s="368"/>
      <c r="BY28" s="369" t="str">
        <f t="shared" ref="BY28" si="8">IF(BW28="",BU28,BW28)</f>
        <v xml:space="preserve"> </v>
      </c>
      <c r="CD28" s="233" t="s">
        <v>505</v>
      </c>
      <c r="CE28" s="233" t="s">
        <v>506</v>
      </c>
      <c r="CG28" s="365"/>
      <c r="CH28" s="365"/>
      <c r="CI28" s="365"/>
      <c r="CJ28" s="365"/>
    </row>
    <row r="29" spans="1:88">
      <c r="A29" s="114" t="str">
        <f>IF(C29=" ","",VLOOKUP(C29,Ref_Invest!$E$3:$H$33,4,FALSE))</f>
        <v/>
      </c>
      <c r="B29" s="114" t="str">
        <f t="shared" si="2"/>
        <v/>
      </c>
      <c r="C29" s="320" t="str">
        <f>IF(Saisie_usager!F29&lt;&gt;"",Saisie_usager!F29," ")</f>
        <v xml:space="preserve"> </v>
      </c>
      <c r="D29" s="321"/>
      <c r="E29" s="321"/>
      <c r="F29" s="322"/>
      <c r="G29" s="320" t="str">
        <f>IF(Saisie_usager!J29&lt;&gt;"",Saisie_usager!J29,"")</f>
        <v/>
      </c>
      <c r="H29" s="321"/>
      <c r="I29" s="322"/>
      <c r="J29" s="175" t="str">
        <f>IF(Saisie_usager!M29&lt;&gt;"",Saisie_usager!M29,"")</f>
        <v/>
      </c>
      <c r="K29" s="113"/>
      <c r="L29" s="173" t="str">
        <f>IF(K29="",Saisie_usager!O29,K29*VLOOKUP($C29,Ref_Invest!$E$3:$K$31,7,FALSE))</f>
        <v/>
      </c>
      <c r="M29" s="165" t="str">
        <f>IF(Saisie_usager!P29&lt;&gt;"",Saisie_usager!P29,"")</f>
        <v/>
      </c>
      <c r="N29" s="6" t="str">
        <f>IF(Saisie_usager!Q29&lt;&gt;"",Saisie_usager!Q29,"")</f>
        <v/>
      </c>
      <c r="O29" s="166" t="str">
        <f>IF(Saisie_usager!R29&lt;&gt;"",Saisie_usager!R29,"")</f>
        <v/>
      </c>
      <c r="P29" s="263" t="str">
        <f>IF(Saisie_usager!F29&lt;&gt;"",Saisie_usager!F29,"")</f>
        <v/>
      </c>
      <c r="Q29" s="323"/>
      <c r="R29" s="323"/>
      <c r="S29" s="244"/>
      <c r="T29" s="324"/>
      <c r="U29" s="325"/>
      <c r="V29" s="326"/>
      <c r="W29" s="5"/>
      <c r="X29" s="165" t="str">
        <f>IF(Saisie_usager!T29&lt;&gt;"",Saisie_usager!T29,"")</f>
        <v/>
      </c>
      <c r="Y29" s="6" t="str">
        <f>IF(Saisie_usager!U29&lt;&gt;"",Saisie_usager!U29,"")</f>
        <v/>
      </c>
      <c r="Z29" s="166" t="str">
        <f>IF(Saisie_usager!V29&lt;&gt;"",Saisie_usager!V29,"")</f>
        <v/>
      </c>
      <c r="AA29" s="5"/>
      <c r="AB29" s="165" t="str">
        <f>IF(Saisie_usager!W29&lt;&gt;"",Saisie_usager!W29,"")</f>
        <v/>
      </c>
      <c r="AC29" s="6" t="str">
        <f>IF(Saisie_usager!X29&lt;&gt;"",Saisie_usager!X29,"")</f>
        <v/>
      </c>
      <c r="AD29" s="166" t="str">
        <f>IF(Saisie_usager!Y29&lt;&gt;"",Saisie_usager!Y29,"")</f>
        <v/>
      </c>
      <c r="AE29" s="5"/>
      <c r="AF29" s="167" t="str">
        <f t="shared" si="0"/>
        <v/>
      </c>
      <c r="AG29" s="176" t="str">
        <f>IF(ISNA(VLOOKUP(P29,Ref_Invest!$E$3:$F$31,2,FALSE)),"",IF(VLOOKUP(P29,Ref_Invest!$E$3:$F$31,2,FALSE)=0,"",VLOOKUP(P29,Ref_Invest!$E$3:$F$31,2,FALSE)))</f>
        <v/>
      </c>
      <c r="AH29" s="174" t="str">
        <f t="shared" si="4"/>
        <v/>
      </c>
      <c r="AI29" s="170" t="str">
        <f t="shared" si="1"/>
        <v/>
      </c>
      <c r="AJ29" s="85" t="str">
        <f>IF(C29="","",IF(ISNA(VLOOKUP(P29,Ref_Invest!$S$3:$T$31,2,FALSE)),"",VLOOKUP(P29,Ref_Invest!$S$3:$T$31,2,FALSE)))</f>
        <v/>
      </c>
      <c r="AK29" s="171" t="str">
        <f>IF(AND(W29&gt;Ref_Invest!$E$46,AA29="",AE29=""),"Deux devis comparatifs (montants éligibles) doivent être renseignés pour cette dépense",IF(AND(W29&gt;Ref_Invest!$E$46,AE29=""),"Un second devis comparatif doit être renseigné (montant éligible) pour cette dépense",IF(AND(W29&gt;=Ref_Invest!$E$45,AA29=""),"Un devis comparatif (montant éligible) doit être renseigné pour cette dépense","")))</f>
        <v/>
      </c>
      <c r="AP29" s="89"/>
      <c r="AQ29" s="264"/>
      <c r="AR29" s="264"/>
      <c r="AS29" s="264"/>
      <c r="AT29" s="264"/>
      <c r="AU29" s="264"/>
      <c r="AV29" s="264"/>
      <c r="AW29" s="264"/>
      <c r="AX29" s="264"/>
      <c r="AY29" s="313"/>
      <c r="AZ29" s="313"/>
      <c r="BJ29" s="89"/>
      <c r="BK29" s="264"/>
      <c r="BL29" s="264"/>
      <c r="BM29" s="264"/>
      <c r="BN29" s="264"/>
      <c r="BO29" s="264"/>
      <c r="BP29" s="264"/>
      <c r="BQ29" s="264"/>
      <c r="BR29" s="264"/>
      <c r="BS29" s="313"/>
      <c r="BT29" s="313"/>
      <c r="BU29" s="313"/>
      <c r="BV29" s="313"/>
      <c r="BW29" s="368"/>
      <c r="BX29" s="368"/>
      <c r="BY29" s="369"/>
      <c r="CG29" s="234"/>
      <c r="CH29" s="234"/>
      <c r="CI29" s="234"/>
      <c r="CJ29" s="234"/>
    </row>
    <row r="30" spans="1:88">
      <c r="A30" s="114" t="str">
        <f>IF(C30=" ","",VLOOKUP(C30,Ref_Invest!$E$3:$H$33,4,FALSE))</f>
        <v/>
      </c>
      <c r="B30" s="114" t="str">
        <f t="shared" si="2"/>
        <v/>
      </c>
      <c r="C30" s="320" t="str">
        <f>IF(Saisie_usager!F30&lt;&gt;"",Saisie_usager!F30," ")</f>
        <v xml:space="preserve"> </v>
      </c>
      <c r="D30" s="321"/>
      <c r="E30" s="321"/>
      <c r="F30" s="322"/>
      <c r="G30" s="320" t="str">
        <f>IF(Saisie_usager!J30&lt;&gt;"",Saisie_usager!J30,"")</f>
        <v/>
      </c>
      <c r="H30" s="321"/>
      <c r="I30" s="322"/>
      <c r="J30" s="175" t="str">
        <f>IF(Saisie_usager!M30&lt;&gt;"",Saisie_usager!M30,"")</f>
        <v/>
      </c>
      <c r="K30" s="113"/>
      <c r="L30" s="173" t="str">
        <f>IF(K30="",Saisie_usager!O30,K30*VLOOKUP($C30,Ref_Invest!$E$3:$K$31,7,FALSE))</f>
        <v/>
      </c>
      <c r="M30" s="165" t="str">
        <f>IF(Saisie_usager!P30&lt;&gt;"",Saisie_usager!P30,"")</f>
        <v/>
      </c>
      <c r="N30" s="6" t="str">
        <f>IF(Saisie_usager!Q30&lt;&gt;"",Saisie_usager!Q30,"")</f>
        <v/>
      </c>
      <c r="O30" s="166" t="str">
        <f>IF(Saisie_usager!R30&lt;&gt;"",Saisie_usager!R30,"")</f>
        <v/>
      </c>
      <c r="P30" s="263" t="str">
        <f>IF(Saisie_usager!F30&lt;&gt;"",Saisie_usager!F30,"")</f>
        <v/>
      </c>
      <c r="Q30" s="323"/>
      <c r="R30" s="323"/>
      <c r="S30" s="244"/>
      <c r="T30" s="324"/>
      <c r="U30" s="325"/>
      <c r="V30" s="326"/>
      <c r="W30" s="5"/>
      <c r="X30" s="165" t="str">
        <f>IF(Saisie_usager!T30&lt;&gt;"",Saisie_usager!T30,"")</f>
        <v/>
      </c>
      <c r="Y30" s="6" t="str">
        <f>IF(Saisie_usager!U30&lt;&gt;"",Saisie_usager!U30,"")</f>
        <v/>
      </c>
      <c r="Z30" s="166" t="str">
        <f>IF(Saisie_usager!V30&lt;&gt;"",Saisie_usager!V30,"")</f>
        <v/>
      </c>
      <c r="AA30" s="5"/>
      <c r="AB30" s="165" t="str">
        <f>IF(Saisie_usager!W30&lt;&gt;"",Saisie_usager!W30,"")</f>
        <v/>
      </c>
      <c r="AC30" s="6" t="str">
        <f>IF(Saisie_usager!X30&lt;&gt;"",Saisie_usager!X30,"")</f>
        <v/>
      </c>
      <c r="AD30" s="166" t="str">
        <f>IF(Saisie_usager!Y30&lt;&gt;"",Saisie_usager!Y30,"")</f>
        <v/>
      </c>
      <c r="AE30" s="5"/>
      <c r="AF30" s="167" t="str">
        <f t="shared" si="0"/>
        <v/>
      </c>
      <c r="AG30" s="176" t="str">
        <f>IF(ISNA(VLOOKUP(P30,Ref_Invest!$E$3:$F$31,2,FALSE)),"",IF(VLOOKUP(P30,Ref_Invest!$E$3:$F$31,2,FALSE)=0,"",VLOOKUP(P30,Ref_Invest!$E$3:$F$31,2,FALSE)))</f>
        <v/>
      </c>
      <c r="AH30" s="174" t="str">
        <f t="shared" si="4"/>
        <v/>
      </c>
      <c r="AI30" s="170" t="str">
        <f t="shared" si="1"/>
        <v/>
      </c>
      <c r="AJ30" s="85" t="str">
        <f>IF(C30="","",IF(ISNA(VLOOKUP(P30,Ref_Invest!$S$3:$T$31,2,FALSE)),"",VLOOKUP(P30,Ref_Invest!$S$3:$T$31,2,FALSE)))</f>
        <v/>
      </c>
      <c r="AK30" s="171" t="str">
        <f>IF(AND(W30&gt;Ref_Invest!$E$46,AA30="",AE30=""),"Deux devis comparatifs (montants éligibles) doivent être renseignés pour cette dépense",IF(AND(W30&gt;Ref_Invest!$E$46,AE30=""),"Un second devis comparatif doit être renseigné (montant éligible) pour cette dépense",IF(AND(W30&gt;=Ref_Invest!$E$45,AA30=""),"Un devis comparatif (montant éligible) doit être renseigné pour cette dépense","")))</f>
        <v/>
      </c>
      <c r="AP30" s="89">
        <v>6</v>
      </c>
      <c r="AQ30" s="264" t="str">
        <f>IF(Ref_Invest!$F$50=0,IF(ISNA(VLOOKUP($AP30,Ref_Invest!$C$3:$D$31,2,FALSE))," ",VLOOKUP($AP30,Ref_Invest!$C$3:$D$31,2,FALSE)),IF(Ref_Invest!$F$50=1,IF(ISNA(VLOOKUP($AP30,Ref_Invest!$C$34:$D$39,2,FALSE))," ",VLOOKUP($AP30,Ref_Invest!$C$34:$D$39,2,FALSE))))</f>
        <v xml:space="preserve"> </v>
      </c>
      <c r="AR30" s="264"/>
      <c r="AS30" s="264"/>
      <c r="AT30" s="264"/>
      <c r="AU30" s="264" t="str">
        <f>IF(Ref_Invest!$F$50=1," ",IF(ISNA(VLOOKUP($AP30,Ref_Invest!$C$3:$E$31,3,FALSE))," ",VLOOKUP($AP30,Ref_Invest!$C$3:$E$31,3,FALSE)))</f>
        <v xml:space="preserve"> </v>
      </c>
      <c r="AV30" s="264"/>
      <c r="AW30" s="264"/>
      <c r="AX30" s="264"/>
      <c r="AY30" s="313" t="str">
        <f>IF(Ref_Invest!$F$50=0,IF(ISNA(VLOOKUP($AP30,Ref_Invest!$C$3:$P$31,14,FALSE))," ",ROUND(VLOOKUP($AP30,Ref_Invest!$C$3:$P$31,14,FALSE),2)),IF(Ref_Invest!$F$50=1,IF(ISNA(VLOOKUP($AP30,Ref_Invest!$C$34:$Q$39,15,FALSE))," ",ROUND(VLOOKUP($AP30,Ref_Invest!$C$34:$Q$39,15,FALSE),2))))</f>
        <v xml:space="preserve"> </v>
      </c>
      <c r="AZ30" s="313"/>
      <c r="BJ30" s="89">
        <v>6</v>
      </c>
      <c r="BK30" s="264" t="str">
        <f>IF(ISNA(VLOOKUP($BJ30,Ref_Invest!$C$3:$D$31,2,FALSE))," ",VLOOKUP($BJ30,Ref_Invest!$C$3:$D$31,2,FALSE))</f>
        <v xml:space="preserve"> </v>
      </c>
      <c r="BL30" s="264"/>
      <c r="BM30" s="264"/>
      <c r="BN30" s="264"/>
      <c r="BO30" s="264" t="str">
        <f>IF(ISNA(VLOOKUP($BJ30,Ref_Invest!$C$3:$E$31,3,FALSE))," ",VLOOKUP($BJ30,Ref_Invest!$C$3:$E$31,3,FALSE))</f>
        <v xml:space="preserve"> </v>
      </c>
      <c r="BP30" s="264"/>
      <c r="BQ30" s="264"/>
      <c r="BR30" s="264"/>
      <c r="BS30" s="313" t="str">
        <f>IF(ISNA(VLOOKUP($AP30,Ref_Invest!$C$3:$P$31,12,FALSE))," ",ROUND(VLOOKUP($AP30,Ref_Invest!$C$3:$P$31,12,FALSE),2))</f>
        <v xml:space="preserve"> </v>
      </c>
      <c r="BT30" s="313"/>
      <c r="BU30" s="313" t="str">
        <f>IF(ISNA(VLOOKUP($AP30,Ref_Invest!$C$3:$P$31,14,FALSE))," ",ROUND(VLOOKUP($AP30,Ref_Invest!$C$3:$P$31,14,FALSE),2))</f>
        <v xml:space="preserve"> </v>
      </c>
      <c r="BV30" s="313"/>
      <c r="BW30" s="368"/>
      <c r="BX30" s="368"/>
      <c r="BY30" s="369" t="str">
        <f t="shared" ref="BY30" si="9">IF(BW30="",BU30,BW30)</f>
        <v xml:space="preserve"> </v>
      </c>
      <c r="CB30" s="232" t="s">
        <v>503</v>
      </c>
      <c r="CD30" s="364" t="str">
        <f>IF(CE7="","",0.4)</f>
        <v/>
      </c>
      <c r="CE30" s="364"/>
      <c r="CG30" s="234"/>
      <c r="CH30" s="234"/>
      <c r="CI30" s="234"/>
      <c r="CJ30" s="234"/>
    </row>
    <row r="31" spans="1:88">
      <c r="A31" s="114" t="str">
        <f>IF(C31=" ","",VLOOKUP(C31,Ref_Invest!$E$3:$H$33,4,FALSE))</f>
        <v/>
      </c>
      <c r="B31" s="114" t="str">
        <f t="shared" si="2"/>
        <v/>
      </c>
      <c r="C31" s="320" t="str">
        <f>IF(Saisie_usager!F31&lt;&gt;"",Saisie_usager!F31," ")</f>
        <v xml:space="preserve"> </v>
      </c>
      <c r="D31" s="321"/>
      <c r="E31" s="321"/>
      <c r="F31" s="322"/>
      <c r="G31" s="320" t="str">
        <f>IF(Saisie_usager!J31&lt;&gt;"",Saisie_usager!J31,"")</f>
        <v/>
      </c>
      <c r="H31" s="321"/>
      <c r="I31" s="322"/>
      <c r="J31" s="175" t="str">
        <f>IF(Saisie_usager!M31&lt;&gt;"",Saisie_usager!M31,"")</f>
        <v/>
      </c>
      <c r="K31" s="113"/>
      <c r="L31" s="173" t="str">
        <f>IF(K31="",Saisie_usager!O31,K31*VLOOKUP($C31,Ref_Invest!$E$3:$K$31,7,FALSE))</f>
        <v/>
      </c>
      <c r="M31" s="165" t="str">
        <f>IF(Saisie_usager!P31&lt;&gt;"",Saisie_usager!P31,"")</f>
        <v/>
      </c>
      <c r="N31" s="6" t="str">
        <f>IF(Saisie_usager!Q31&lt;&gt;"",Saisie_usager!Q31,"")</f>
        <v/>
      </c>
      <c r="O31" s="166" t="str">
        <f>IF(Saisie_usager!R31&lt;&gt;"",Saisie_usager!R31,"")</f>
        <v/>
      </c>
      <c r="P31" s="263" t="str">
        <f>IF(Saisie_usager!F31&lt;&gt;"",Saisie_usager!F31,"")</f>
        <v/>
      </c>
      <c r="Q31" s="323"/>
      <c r="R31" s="323"/>
      <c r="S31" s="244"/>
      <c r="T31" s="324"/>
      <c r="U31" s="325"/>
      <c r="V31" s="326"/>
      <c r="W31" s="5"/>
      <c r="X31" s="165" t="str">
        <f>IF(Saisie_usager!T31&lt;&gt;"",Saisie_usager!T31,"")</f>
        <v/>
      </c>
      <c r="Y31" s="6" t="str">
        <f>IF(Saisie_usager!U31&lt;&gt;"",Saisie_usager!U31,"")</f>
        <v/>
      </c>
      <c r="Z31" s="166" t="str">
        <f>IF(Saisie_usager!V31&lt;&gt;"",Saisie_usager!V31,"")</f>
        <v/>
      </c>
      <c r="AA31" s="5"/>
      <c r="AB31" s="165" t="str">
        <f>IF(Saisie_usager!W31&lt;&gt;"",Saisie_usager!W31,"")</f>
        <v/>
      </c>
      <c r="AC31" s="6" t="str">
        <f>IF(Saisie_usager!X31&lt;&gt;"",Saisie_usager!X31,"")</f>
        <v/>
      </c>
      <c r="AD31" s="166" t="str">
        <f>IF(Saisie_usager!Y31&lt;&gt;"",Saisie_usager!Y31,"")</f>
        <v/>
      </c>
      <c r="AE31" s="5"/>
      <c r="AF31" s="167" t="str">
        <f t="shared" si="0"/>
        <v/>
      </c>
      <c r="AG31" s="176" t="str">
        <f>IF(ISNA(VLOOKUP(P31,Ref_Invest!$E$3:$F$31,2,FALSE)),"",IF(VLOOKUP(P31,Ref_Invest!$E$3:$F$31,2,FALSE)=0,"",VLOOKUP(P31,Ref_Invest!$E$3:$F$31,2,FALSE)))</f>
        <v/>
      </c>
      <c r="AH31" s="174" t="str">
        <f t="shared" si="4"/>
        <v/>
      </c>
      <c r="AI31" s="170" t="str">
        <f t="shared" si="1"/>
        <v/>
      </c>
      <c r="AJ31" s="85" t="str">
        <f>IF(C31="","",IF(ISNA(VLOOKUP(P31,Ref_Invest!$S$3:$T$31,2,FALSE)),"",VLOOKUP(P31,Ref_Invest!$S$3:$T$31,2,FALSE)))</f>
        <v/>
      </c>
      <c r="AK31" s="171" t="str">
        <f>IF(AND(W31&gt;Ref_Invest!$E$46,AA31="",AE31=""),"Deux devis comparatifs (montants éligibles) doivent être renseignés pour cette dépense",IF(AND(W31&gt;Ref_Invest!$E$46,AE31=""),"Un second devis comparatif doit être renseigné (montant éligible) pour cette dépense",IF(AND(W31&gt;=Ref_Invest!$E$45,AA31=""),"Un devis comparatif (montant éligible) doit être renseigné pour cette dépense","")))</f>
        <v/>
      </c>
      <c r="AP31" s="89"/>
      <c r="AQ31" s="264"/>
      <c r="AR31" s="264"/>
      <c r="AS31" s="264"/>
      <c r="AT31" s="264"/>
      <c r="AU31" s="264"/>
      <c r="AV31" s="264"/>
      <c r="AW31" s="264"/>
      <c r="AX31" s="264"/>
      <c r="AY31" s="313"/>
      <c r="AZ31" s="313"/>
      <c r="BJ31" s="89"/>
      <c r="BK31" s="264"/>
      <c r="BL31" s="264"/>
      <c r="BM31" s="264"/>
      <c r="BN31" s="264"/>
      <c r="BO31" s="264"/>
      <c r="BP31" s="264"/>
      <c r="BQ31" s="264"/>
      <c r="BR31" s="264"/>
      <c r="BS31" s="313"/>
      <c r="BT31" s="313"/>
      <c r="BU31" s="313"/>
      <c r="BV31" s="313"/>
      <c r="BW31" s="368"/>
      <c r="BX31" s="368"/>
      <c r="BY31" s="369"/>
      <c r="CB31" s="232"/>
      <c r="CG31" s="234"/>
      <c r="CH31" s="234"/>
      <c r="CI31" s="234"/>
      <c r="CJ31" s="234"/>
    </row>
    <row r="32" spans="1:88">
      <c r="A32" s="114" t="str">
        <f>IF(C32=" ","",VLOOKUP(C32,Ref_Invest!$E$3:$H$33,4,FALSE))</f>
        <v/>
      </c>
      <c r="B32" s="114" t="str">
        <f t="shared" si="2"/>
        <v/>
      </c>
      <c r="C32" s="320" t="str">
        <f>IF(Saisie_usager!F32&lt;&gt;"",Saisie_usager!F32," ")</f>
        <v xml:space="preserve"> </v>
      </c>
      <c r="D32" s="321"/>
      <c r="E32" s="321"/>
      <c r="F32" s="322"/>
      <c r="G32" s="320" t="str">
        <f>IF(Saisie_usager!J32&lt;&gt;"",Saisie_usager!J32,"")</f>
        <v/>
      </c>
      <c r="H32" s="321"/>
      <c r="I32" s="322"/>
      <c r="J32" s="175" t="str">
        <f>IF(Saisie_usager!M32&lt;&gt;"",Saisie_usager!M32,"")</f>
        <v/>
      </c>
      <c r="K32" s="113"/>
      <c r="L32" s="173" t="str">
        <f>IF(K32="",Saisie_usager!O32,K32*VLOOKUP($C32,Ref_Invest!$E$3:$K$31,7,FALSE))</f>
        <v/>
      </c>
      <c r="M32" s="165" t="str">
        <f>IF(Saisie_usager!P32&lt;&gt;"",Saisie_usager!P32,"")</f>
        <v/>
      </c>
      <c r="N32" s="6" t="str">
        <f>IF(Saisie_usager!Q32&lt;&gt;"",Saisie_usager!Q32,"")</f>
        <v/>
      </c>
      <c r="O32" s="166" t="str">
        <f>IF(Saisie_usager!R32&lt;&gt;"",Saisie_usager!R32,"")</f>
        <v/>
      </c>
      <c r="P32" s="263" t="str">
        <f>IF(Saisie_usager!F32&lt;&gt;"",Saisie_usager!F32,"")</f>
        <v/>
      </c>
      <c r="Q32" s="323"/>
      <c r="R32" s="323"/>
      <c r="S32" s="244"/>
      <c r="T32" s="324"/>
      <c r="U32" s="325"/>
      <c r="V32" s="326"/>
      <c r="W32" s="5"/>
      <c r="X32" s="165" t="str">
        <f>IF(Saisie_usager!T32&lt;&gt;"",Saisie_usager!T32,"")</f>
        <v/>
      </c>
      <c r="Y32" s="6" t="str">
        <f>IF(Saisie_usager!U32&lt;&gt;"",Saisie_usager!U32,"")</f>
        <v/>
      </c>
      <c r="Z32" s="166" t="str">
        <f>IF(Saisie_usager!V32&lt;&gt;"",Saisie_usager!V32,"")</f>
        <v/>
      </c>
      <c r="AA32" s="5"/>
      <c r="AB32" s="165" t="str">
        <f>IF(Saisie_usager!W32&lt;&gt;"",Saisie_usager!W32,"")</f>
        <v/>
      </c>
      <c r="AC32" s="6" t="str">
        <f>IF(Saisie_usager!X32&lt;&gt;"",Saisie_usager!X32,"")</f>
        <v/>
      </c>
      <c r="AD32" s="166" t="str">
        <f>IF(Saisie_usager!Y32&lt;&gt;"",Saisie_usager!Y32,"")</f>
        <v/>
      </c>
      <c r="AE32" s="5"/>
      <c r="AF32" s="167" t="str">
        <f t="shared" si="0"/>
        <v/>
      </c>
      <c r="AG32" s="176" t="str">
        <f>IF(ISNA(VLOOKUP(P32,Ref_Invest!$E$3:$F$31,2,FALSE)),"",IF(VLOOKUP(P32,Ref_Invest!$E$3:$F$31,2,FALSE)=0,"",VLOOKUP(P32,Ref_Invest!$E$3:$F$31,2,FALSE)))</f>
        <v/>
      </c>
      <c r="AH32" s="174" t="str">
        <f t="shared" si="4"/>
        <v/>
      </c>
      <c r="AI32" s="170" t="str">
        <f t="shared" si="1"/>
        <v/>
      </c>
      <c r="AJ32" s="85" t="str">
        <f>IF(C32="","",IF(ISNA(VLOOKUP(P32,Ref_Invest!$S$3:$T$31,2,FALSE)),"",VLOOKUP(P32,Ref_Invest!$S$3:$T$31,2,FALSE)))</f>
        <v/>
      </c>
      <c r="AK32" s="171" t="str">
        <f>IF(AND(W32&gt;Ref_Invest!$E$46,AA32="",AE32=""),"Deux devis comparatifs (montants éligibles) doivent être renseignés pour cette dépense",IF(AND(W32&gt;Ref_Invest!$E$46,AE32=""),"Un second devis comparatif doit être renseigné (montant éligible) pour cette dépense",IF(AND(W32&gt;=Ref_Invest!$E$45,AA32=""),"Un devis comparatif (montant éligible) doit être renseigné pour cette dépense","")))</f>
        <v/>
      </c>
      <c r="AP32" s="89">
        <v>7</v>
      </c>
      <c r="AQ32" s="264" t="str">
        <f>IF(Ref_Invest!$F$50=0,IF(ISNA(VLOOKUP($AP32,Ref_Invest!$C$3:$D$31,2,FALSE))," ",VLOOKUP($AP32,Ref_Invest!$C$3:$D$31,2,FALSE)),IF(Ref_Invest!$F$50=1,IF(ISNA(VLOOKUP($AP32,Ref_Invest!$C$34:$D$39,2,FALSE))," ",VLOOKUP($AP32,Ref_Invest!$C$34:$D$39,2,FALSE))))</f>
        <v xml:space="preserve"> </v>
      </c>
      <c r="AR32" s="264"/>
      <c r="AS32" s="264"/>
      <c r="AT32" s="264"/>
      <c r="AU32" s="264" t="str">
        <f>IF(Ref_Invest!$F$50=1," ",IF(ISNA(VLOOKUP($AP32,Ref_Invest!$C$3:$E$31,3,FALSE))," ",VLOOKUP($AP32,Ref_Invest!$C$3:$E$31,3,FALSE)))</f>
        <v xml:space="preserve"> </v>
      </c>
      <c r="AV32" s="264"/>
      <c r="AW32" s="264"/>
      <c r="AX32" s="264"/>
      <c r="AY32" s="313" t="str">
        <f>IF(Ref_Invest!$F$50=0,IF(ISNA(VLOOKUP($AP32,Ref_Invest!$C$3:$P$31,14,FALSE))," ",ROUND(VLOOKUP($AP32,Ref_Invest!$C$3:$P$31,14,FALSE),2)),IF(Ref_Invest!$F$50=1,IF(ISNA(VLOOKUP($AP32,Ref_Invest!$C$34:$Q$39,15,FALSE))," ",ROUND(VLOOKUP($AP32,Ref_Invest!$C$34:$Q$39,15,FALSE),2))))</f>
        <v xml:space="preserve"> </v>
      </c>
      <c r="AZ32" s="313"/>
      <c r="BJ32" s="89">
        <v>7</v>
      </c>
      <c r="BK32" s="264" t="str">
        <f>IF(ISNA(VLOOKUP($BJ32,Ref_Invest!$C$3:$D$31,2,FALSE))," ",VLOOKUP($BJ32,Ref_Invest!$C$3:$D$31,2,FALSE))</f>
        <v xml:space="preserve"> </v>
      </c>
      <c r="BL32" s="264"/>
      <c r="BM32" s="264"/>
      <c r="BN32" s="264"/>
      <c r="BO32" s="264" t="str">
        <f>IF(ISNA(VLOOKUP($BJ32,Ref_Invest!$C$3:$E$31,3,FALSE))," ",VLOOKUP($BJ32,Ref_Invest!$C$3:$E$31,3,FALSE))</f>
        <v xml:space="preserve"> </v>
      </c>
      <c r="BP32" s="264"/>
      <c r="BQ32" s="264"/>
      <c r="BR32" s="264"/>
      <c r="BS32" s="313" t="str">
        <f>IF(ISNA(VLOOKUP($AP32,Ref_Invest!$C$3:$P$31,12,FALSE))," ",ROUND(VLOOKUP($AP32,Ref_Invest!$C$3:$P$31,12,FALSE),2))</f>
        <v xml:space="preserve"> </v>
      </c>
      <c r="BT32" s="313"/>
      <c r="BU32" s="313" t="str">
        <f>IF(ISNA(VLOOKUP($AP32,Ref_Invest!$C$3:$P$31,14,FALSE))," ",ROUND(VLOOKUP($AP32,Ref_Invest!$C$3:$P$31,14,FALSE),2))</f>
        <v xml:space="preserve"> </v>
      </c>
      <c r="BV32" s="313"/>
      <c r="BW32" s="368"/>
      <c r="BX32" s="368"/>
      <c r="BY32" s="369" t="str">
        <f t="shared" ref="BY32" si="10">IF(BW32="",BU32,BW32)</f>
        <v xml:space="preserve"> </v>
      </c>
      <c r="CB32" s="232" t="s">
        <v>504</v>
      </c>
      <c r="CD32" s="363">
        <f>CF14</f>
        <v>0</v>
      </c>
      <c r="CE32" s="363"/>
      <c r="CG32" s="234"/>
      <c r="CH32" s="234"/>
      <c r="CI32" s="234"/>
      <c r="CJ32" s="234"/>
    </row>
    <row r="33" spans="1:77">
      <c r="A33" s="114" t="str">
        <f>IF(C33=" ","",VLOOKUP(C33,Ref_Invest!$E$3:$H$33,4,FALSE))</f>
        <v/>
      </c>
      <c r="B33" s="114" t="str">
        <f t="shared" si="2"/>
        <v/>
      </c>
      <c r="C33" s="320" t="str">
        <f>IF(Saisie_usager!F33&lt;&gt;"",Saisie_usager!F33," ")</f>
        <v xml:space="preserve"> </v>
      </c>
      <c r="D33" s="321"/>
      <c r="E33" s="321"/>
      <c r="F33" s="322"/>
      <c r="G33" s="320" t="str">
        <f>IF(Saisie_usager!J33&lt;&gt;"",Saisie_usager!J33,"")</f>
        <v/>
      </c>
      <c r="H33" s="321"/>
      <c r="I33" s="322"/>
      <c r="J33" s="175" t="str">
        <f>IF(Saisie_usager!M33&lt;&gt;"",Saisie_usager!M33,"")</f>
        <v/>
      </c>
      <c r="K33" s="113"/>
      <c r="L33" s="173" t="str">
        <f>IF(K33="",Saisie_usager!O33,K33*VLOOKUP($C33,Ref_Invest!$E$3:$K$31,7,FALSE))</f>
        <v/>
      </c>
      <c r="M33" s="165" t="str">
        <f>IF(Saisie_usager!P33&lt;&gt;"",Saisie_usager!P33,"")</f>
        <v/>
      </c>
      <c r="N33" s="6" t="str">
        <f>IF(Saisie_usager!Q33&lt;&gt;"",Saisie_usager!Q33,"")</f>
        <v/>
      </c>
      <c r="O33" s="166" t="str">
        <f>IF(Saisie_usager!R33&lt;&gt;"",Saisie_usager!R33,"")</f>
        <v/>
      </c>
      <c r="P33" s="263" t="str">
        <f>IF(Saisie_usager!F33&lt;&gt;"",Saisie_usager!F33,"")</f>
        <v/>
      </c>
      <c r="Q33" s="323"/>
      <c r="R33" s="323"/>
      <c r="S33" s="244"/>
      <c r="T33" s="324"/>
      <c r="U33" s="325"/>
      <c r="V33" s="326"/>
      <c r="W33" s="5"/>
      <c r="X33" s="165" t="str">
        <f>IF(Saisie_usager!T33&lt;&gt;"",Saisie_usager!T33,"")</f>
        <v/>
      </c>
      <c r="Y33" s="6" t="str">
        <f>IF(Saisie_usager!U33&lt;&gt;"",Saisie_usager!U33,"")</f>
        <v/>
      </c>
      <c r="Z33" s="166" t="str">
        <f>IF(Saisie_usager!V33&lt;&gt;"",Saisie_usager!V33,"")</f>
        <v/>
      </c>
      <c r="AA33" s="5"/>
      <c r="AB33" s="165" t="str">
        <f>IF(Saisie_usager!W33&lt;&gt;"",Saisie_usager!W33,"")</f>
        <v/>
      </c>
      <c r="AC33" s="6" t="str">
        <f>IF(Saisie_usager!X33&lt;&gt;"",Saisie_usager!X33,"")</f>
        <v/>
      </c>
      <c r="AD33" s="166" t="str">
        <f>IF(Saisie_usager!Y33&lt;&gt;"",Saisie_usager!Y33,"")</f>
        <v/>
      </c>
      <c r="AE33" s="5"/>
      <c r="AF33" s="167" t="str">
        <f t="shared" si="0"/>
        <v/>
      </c>
      <c r="AG33" s="176" t="str">
        <f>IF(ISNA(VLOOKUP(P33,Ref_Invest!$E$3:$F$31,2,FALSE)),"",IF(VLOOKUP(P33,Ref_Invest!$E$3:$F$31,2,FALSE)=0,"",VLOOKUP(P33,Ref_Invest!$E$3:$F$31,2,FALSE)))</f>
        <v/>
      </c>
      <c r="AH33" s="174" t="str">
        <f t="shared" si="4"/>
        <v/>
      </c>
      <c r="AI33" s="170" t="str">
        <f t="shared" si="1"/>
        <v/>
      </c>
      <c r="AJ33" s="85" t="str">
        <f>IF(C33="","",IF(ISNA(VLOOKUP(P33,Ref_Invest!$S$3:$T$31,2,FALSE)),"",VLOOKUP(P33,Ref_Invest!$S$3:$T$31,2,FALSE)))</f>
        <v/>
      </c>
      <c r="AK33" s="171" t="str">
        <f>IF(AND(W33&gt;Ref_Invest!$E$46,AA33="",AE33=""),"Deux devis comparatifs (montants éligibles) doivent être renseignés pour cette dépense",IF(AND(W33&gt;Ref_Invest!$E$46,AE33=""),"Un second devis comparatif doit être renseigné (montant éligible) pour cette dépense",IF(AND(W33&gt;=Ref_Invest!$E$45,AA33=""),"Un devis comparatif (montant éligible) doit être renseigné pour cette dépense","")))</f>
        <v/>
      </c>
      <c r="AP33" s="89"/>
      <c r="AQ33" s="264"/>
      <c r="AR33" s="264"/>
      <c r="AS33" s="264"/>
      <c r="AT33" s="264"/>
      <c r="AU33" s="264"/>
      <c r="AV33" s="264"/>
      <c r="AW33" s="264"/>
      <c r="AX33" s="264"/>
      <c r="AY33" s="313"/>
      <c r="AZ33" s="313"/>
      <c r="BJ33" s="89"/>
      <c r="BK33" s="264"/>
      <c r="BL33" s="264"/>
      <c r="BM33" s="264"/>
      <c r="BN33" s="264"/>
      <c r="BO33" s="264"/>
      <c r="BP33" s="264"/>
      <c r="BQ33" s="264"/>
      <c r="BR33" s="264"/>
      <c r="BS33" s="313"/>
      <c r="BT33" s="313"/>
      <c r="BU33" s="313"/>
      <c r="BV33" s="313"/>
      <c r="BW33" s="368"/>
      <c r="BX33" s="368"/>
      <c r="BY33" s="369"/>
    </row>
    <row r="34" spans="1:77">
      <c r="A34" s="114" t="str">
        <f>IF(C34=" ","",VLOOKUP(C34,Ref_Invest!$E$3:$H$33,4,FALSE))</f>
        <v/>
      </c>
      <c r="B34" s="114" t="str">
        <f t="shared" si="2"/>
        <v/>
      </c>
      <c r="C34" s="320" t="str">
        <f>IF(Saisie_usager!F34&lt;&gt;"",Saisie_usager!F34," ")</f>
        <v xml:space="preserve"> </v>
      </c>
      <c r="D34" s="321"/>
      <c r="E34" s="321"/>
      <c r="F34" s="322"/>
      <c r="G34" s="320" t="str">
        <f>IF(Saisie_usager!J34&lt;&gt;"",Saisie_usager!J34,"")</f>
        <v/>
      </c>
      <c r="H34" s="321"/>
      <c r="I34" s="322"/>
      <c r="J34" s="175" t="str">
        <f>IF(Saisie_usager!M34&lt;&gt;"",Saisie_usager!M34,"")</f>
        <v/>
      </c>
      <c r="K34" s="113"/>
      <c r="L34" s="173" t="str">
        <f>IF(K34="",Saisie_usager!O34,K34*VLOOKUP($C34,Ref_Invest!$E$3:$K$31,7,FALSE))</f>
        <v/>
      </c>
      <c r="M34" s="165" t="str">
        <f>IF(Saisie_usager!P34&lt;&gt;"",Saisie_usager!P34,"")</f>
        <v/>
      </c>
      <c r="N34" s="6" t="str">
        <f>IF(Saisie_usager!Q34&lt;&gt;"",Saisie_usager!Q34,"")</f>
        <v/>
      </c>
      <c r="O34" s="166" t="str">
        <f>IF(Saisie_usager!R34&lt;&gt;"",Saisie_usager!R34,"")</f>
        <v/>
      </c>
      <c r="P34" s="263" t="str">
        <f>IF(Saisie_usager!F34&lt;&gt;"",Saisie_usager!F34,"")</f>
        <v/>
      </c>
      <c r="Q34" s="323"/>
      <c r="R34" s="323"/>
      <c r="S34" s="244"/>
      <c r="T34" s="324"/>
      <c r="U34" s="325"/>
      <c r="V34" s="326"/>
      <c r="W34" s="5"/>
      <c r="X34" s="165" t="str">
        <f>IF(Saisie_usager!T34&lt;&gt;"",Saisie_usager!T34,"")</f>
        <v/>
      </c>
      <c r="Y34" s="6" t="str">
        <f>IF(Saisie_usager!U34&lt;&gt;"",Saisie_usager!U34,"")</f>
        <v/>
      </c>
      <c r="Z34" s="166" t="str">
        <f>IF(Saisie_usager!V34&lt;&gt;"",Saisie_usager!V34,"")</f>
        <v/>
      </c>
      <c r="AA34" s="5"/>
      <c r="AB34" s="165" t="str">
        <f>IF(Saisie_usager!W34&lt;&gt;"",Saisie_usager!W34,"")</f>
        <v/>
      </c>
      <c r="AC34" s="6" t="str">
        <f>IF(Saisie_usager!X34&lt;&gt;"",Saisie_usager!X34,"")</f>
        <v/>
      </c>
      <c r="AD34" s="166" t="str">
        <f>IF(Saisie_usager!Y34&lt;&gt;"",Saisie_usager!Y34,"")</f>
        <v/>
      </c>
      <c r="AE34" s="5"/>
      <c r="AF34" s="167" t="str">
        <f t="shared" si="0"/>
        <v/>
      </c>
      <c r="AG34" s="176" t="str">
        <f>IF(ISNA(VLOOKUP(P34,Ref_Invest!$E$3:$F$31,2,FALSE)),"",IF(VLOOKUP(P34,Ref_Invest!$E$3:$F$31,2,FALSE)=0,"",VLOOKUP(P34,Ref_Invest!$E$3:$F$31,2,FALSE)))</f>
        <v/>
      </c>
      <c r="AH34" s="174" t="str">
        <f t="shared" si="4"/>
        <v/>
      </c>
      <c r="AI34" s="170" t="str">
        <f t="shared" si="1"/>
        <v/>
      </c>
      <c r="AJ34" s="85" t="str">
        <f>IF(C34="","",IF(ISNA(VLOOKUP(P34,Ref_Invest!$S$3:$T$31,2,FALSE)),"",VLOOKUP(P34,Ref_Invest!$S$3:$T$31,2,FALSE)))</f>
        <v/>
      </c>
      <c r="AK34" s="171" t="str">
        <f>IF(AND(W34&gt;Ref_Invest!$E$46,AA34="",AE34=""),"Deux devis comparatifs (montants éligibles) doivent être renseignés pour cette dépense",IF(AND(W34&gt;Ref_Invest!$E$46,AE34=""),"Un second devis comparatif doit être renseigné (montant éligible) pour cette dépense",IF(AND(W34&gt;=Ref_Invest!$E$45,AA34=""),"Un devis comparatif (montant éligible) doit être renseigné pour cette dépense","")))</f>
        <v/>
      </c>
      <c r="AP34" s="89">
        <v>8</v>
      </c>
      <c r="AQ34" s="264" t="str">
        <f>IF(Ref_Invest!$F$50=0,IF(ISNA(VLOOKUP($AP34,Ref_Invest!$C$3:$D$31,2,FALSE))," ",VLOOKUP($AP34,Ref_Invest!$C$3:$D$31,2,FALSE)),IF(Ref_Invest!$F$50=1,IF(ISNA(VLOOKUP($AP34,Ref_Invest!$C$34:$D$39,2,FALSE))," ",VLOOKUP($AP34,Ref_Invest!$C$34:$D$39,2,FALSE))))</f>
        <v xml:space="preserve"> </v>
      </c>
      <c r="AR34" s="264"/>
      <c r="AS34" s="264"/>
      <c r="AT34" s="264"/>
      <c r="AU34" s="264" t="str">
        <f>IF(Ref_Invest!$F$50=1," ",IF(ISNA(VLOOKUP($AP34,Ref_Invest!$C$3:$E$31,3,FALSE))," ",VLOOKUP($AP34,Ref_Invest!$C$3:$E$31,3,FALSE)))</f>
        <v xml:space="preserve"> </v>
      </c>
      <c r="AV34" s="264"/>
      <c r="AW34" s="264"/>
      <c r="AX34" s="264"/>
      <c r="AY34" s="313" t="str">
        <f>IF(Ref_Invest!$F$50=0,IF(ISNA(VLOOKUP($AP34,Ref_Invest!$C$3:$P$31,14,FALSE))," ",ROUND(VLOOKUP($AP34,Ref_Invest!$C$3:$P$31,14,FALSE),2)),IF(Ref_Invest!$F$50=1,IF(ISNA(VLOOKUP($AP34,Ref_Invest!$C$34:$Q$39,15,FALSE))," ",ROUND(VLOOKUP($AP34,Ref_Invest!$C$34:$Q$39,15,FALSE),2))))</f>
        <v xml:space="preserve"> </v>
      </c>
      <c r="AZ34" s="313"/>
      <c r="BJ34" s="89">
        <v>8</v>
      </c>
      <c r="BK34" s="264" t="str">
        <f>IF(ISNA(VLOOKUP($BJ34,Ref_Invest!$C$3:$D$31,2,FALSE))," ",VLOOKUP($BJ34,Ref_Invest!$C$3:$D$31,2,FALSE))</f>
        <v xml:space="preserve"> </v>
      </c>
      <c r="BL34" s="264"/>
      <c r="BM34" s="264"/>
      <c r="BN34" s="264"/>
      <c r="BO34" s="264" t="str">
        <f>IF(ISNA(VLOOKUP($BJ34,Ref_Invest!$C$3:$E$31,3,FALSE))," ",VLOOKUP($BJ34,Ref_Invest!$C$3:$E$31,3,FALSE))</f>
        <v xml:space="preserve"> </v>
      </c>
      <c r="BP34" s="264"/>
      <c r="BQ34" s="264"/>
      <c r="BR34" s="264"/>
      <c r="BS34" s="313" t="str">
        <f>IF(ISNA(VLOOKUP($AP34,Ref_Invest!$C$3:$P$31,12,FALSE))," ",ROUND(VLOOKUP($AP34,Ref_Invest!$C$3:$P$31,12,FALSE),2))</f>
        <v xml:space="preserve"> </v>
      </c>
      <c r="BT34" s="313"/>
      <c r="BU34" s="313" t="str">
        <f>IF(ISNA(VLOOKUP($AP34,Ref_Invest!$C$3:$P$31,14,FALSE))," ",ROUND(VLOOKUP($AP34,Ref_Invest!$C$3:$P$31,14,FALSE),2))</f>
        <v xml:space="preserve"> </v>
      </c>
      <c r="BV34" s="313"/>
      <c r="BW34" s="368"/>
      <c r="BX34" s="368"/>
      <c r="BY34" s="369" t="str">
        <f t="shared" ref="BY34" si="11">IF(BW34="",BU34,BW34)</f>
        <v xml:space="preserve"> </v>
      </c>
    </row>
    <row r="35" spans="1:77">
      <c r="A35" s="114" t="str">
        <f>IF(C35=" ","",VLOOKUP(C35,Ref_Invest!$E$3:$H$33,4,FALSE))</f>
        <v/>
      </c>
      <c r="B35" s="114" t="str">
        <f t="shared" si="2"/>
        <v/>
      </c>
      <c r="C35" s="320" t="str">
        <f>IF(Saisie_usager!F35&lt;&gt;"",Saisie_usager!F35," ")</f>
        <v xml:space="preserve"> </v>
      </c>
      <c r="D35" s="321"/>
      <c r="E35" s="321"/>
      <c r="F35" s="322"/>
      <c r="G35" s="320" t="str">
        <f>IF(Saisie_usager!J35&lt;&gt;"",Saisie_usager!J35,"")</f>
        <v/>
      </c>
      <c r="H35" s="321"/>
      <c r="I35" s="322"/>
      <c r="J35" s="175" t="str">
        <f>IF(Saisie_usager!M35&lt;&gt;"",Saisie_usager!M35,"")</f>
        <v/>
      </c>
      <c r="K35" s="113"/>
      <c r="L35" s="173" t="str">
        <f>IF(K35="",Saisie_usager!O35,K35*VLOOKUP($C35,Ref_Invest!$E$3:$K$31,7,FALSE))</f>
        <v/>
      </c>
      <c r="M35" s="165" t="str">
        <f>IF(Saisie_usager!P35&lt;&gt;"",Saisie_usager!P35,"")</f>
        <v/>
      </c>
      <c r="N35" s="6" t="str">
        <f>IF(Saisie_usager!Q35&lt;&gt;"",Saisie_usager!Q35,"")</f>
        <v/>
      </c>
      <c r="O35" s="166" t="str">
        <f>IF(Saisie_usager!R35&lt;&gt;"",Saisie_usager!R35,"")</f>
        <v/>
      </c>
      <c r="P35" s="263" t="str">
        <f>IF(Saisie_usager!F35&lt;&gt;"",Saisie_usager!F35,"")</f>
        <v/>
      </c>
      <c r="Q35" s="323"/>
      <c r="R35" s="323"/>
      <c r="S35" s="244"/>
      <c r="T35" s="324"/>
      <c r="U35" s="325"/>
      <c r="V35" s="326"/>
      <c r="W35" s="5"/>
      <c r="X35" s="165" t="str">
        <f>IF(Saisie_usager!T35&lt;&gt;"",Saisie_usager!T35,"")</f>
        <v/>
      </c>
      <c r="Y35" s="6" t="str">
        <f>IF(Saisie_usager!U35&lt;&gt;"",Saisie_usager!U35,"")</f>
        <v/>
      </c>
      <c r="Z35" s="166" t="str">
        <f>IF(Saisie_usager!V35&lt;&gt;"",Saisie_usager!V35,"")</f>
        <v/>
      </c>
      <c r="AA35" s="5"/>
      <c r="AB35" s="165" t="str">
        <f>IF(Saisie_usager!W35&lt;&gt;"",Saisie_usager!W35,"")</f>
        <v/>
      </c>
      <c r="AC35" s="6" t="str">
        <f>IF(Saisie_usager!X35&lt;&gt;"",Saisie_usager!X35,"")</f>
        <v/>
      </c>
      <c r="AD35" s="166" t="str">
        <f>IF(Saisie_usager!Y35&lt;&gt;"",Saisie_usager!Y35,"")</f>
        <v/>
      </c>
      <c r="AE35" s="5"/>
      <c r="AF35" s="167" t="str">
        <f t="shared" si="0"/>
        <v/>
      </c>
      <c r="AG35" s="176" t="str">
        <f>IF(ISNA(VLOOKUP(P35,Ref_Invest!$E$3:$F$31,2,FALSE)),"",IF(VLOOKUP(P35,Ref_Invest!$E$3:$F$31,2,FALSE)=0,"",VLOOKUP(P35,Ref_Invest!$E$3:$F$31,2,FALSE)))</f>
        <v/>
      </c>
      <c r="AH35" s="174" t="str">
        <f t="shared" si="4"/>
        <v/>
      </c>
      <c r="AI35" s="170" t="str">
        <f t="shared" si="1"/>
        <v/>
      </c>
      <c r="AJ35" s="85" t="str">
        <f>IF(C35="","",IF(ISNA(VLOOKUP(P35,Ref_Invest!$S$3:$T$31,2,FALSE)),"",VLOOKUP(P35,Ref_Invest!$S$3:$T$31,2,FALSE)))</f>
        <v/>
      </c>
      <c r="AK35" s="171" t="str">
        <f>IF(AND(W35&gt;Ref_Invest!$E$46,AA35="",AE35=""),"Deux devis comparatifs (montants éligibles) doivent être renseignés pour cette dépense",IF(AND(W35&gt;Ref_Invest!$E$46,AE35=""),"Un second devis comparatif doit être renseigné (montant éligible) pour cette dépense",IF(AND(W35&gt;=Ref_Invest!$E$45,AA35=""),"Un devis comparatif (montant éligible) doit être renseigné pour cette dépense","")))</f>
        <v/>
      </c>
      <c r="AP35" s="89"/>
      <c r="AQ35" s="264"/>
      <c r="AR35" s="264"/>
      <c r="AS35" s="264"/>
      <c r="AT35" s="264"/>
      <c r="AU35" s="264"/>
      <c r="AV35" s="264"/>
      <c r="AW35" s="264"/>
      <c r="AX35" s="264"/>
      <c r="AY35" s="313"/>
      <c r="AZ35" s="313"/>
      <c r="BJ35" s="89"/>
      <c r="BK35" s="264"/>
      <c r="BL35" s="264"/>
      <c r="BM35" s="264"/>
      <c r="BN35" s="264"/>
      <c r="BO35" s="264"/>
      <c r="BP35" s="264"/>
      <c r="BQ35" s="264"/>
      <c r="BR35" s="264"/>
      <c r="BS35" s="313"/>
      <c r="BT35" s="313"/>
      <c r="BU35" s="313"/>
      <c r="BV35" s="313"/>
      <c r="BW35" s="368"/>
      <c r="BX35" s="368"/>
      <c r="BY35" s="369"/>
    </row>
    <row r="36" spans="1:77">
      <c r="A36" s="114" t="str">
        <f>IF(C36=" ","",VLOOKUP(C36,Ref_Invest!$E$3:$H$33,4,FALSE))</f>
        <v/>
      </c>
      <c r="B36" s="114" t="str">
        <f t="shared" si="2"/>
        <v/>
      </c>
      <c r="C36" s="320" t="str">
        <f>IF(Saisie_usager!F36&lt;&gt;"",Saisie_usager!F36," ")</f>
        <v xml:space="preserve"> </v>
      </c>
      <c r="D36" s="321"/>
      <c r="E36" s="321"/>
      <c r="F36" s="322"/>
      <c r="G36" s="320" t="str">
        <f>IF(Saisie_usager!J36&lt;&gt;"",Saisie_usager!J36,"")</f>
        <v/>
      </c>
      <c r="H36" s="321"/>
      <c r="I36" s="322"/>
      <c r="J36" s="175" t="str">
        <f>IF(Saisie_usager!M36&lt;&gt;"",Saisie_usager!M36,"")</f>
        <v/>
      </c>
      <c r="K36" s="113"/>
      <c r="L36" s="173" t="str">
        <f>IF(K36="",Saisie_usager!O36,K36*VLOOKUP($C36,Ref_Invest!$E$3:$K$31,7,FALSE))</f>
        <v/>
      </c>
      <c r="M36" s="165" t="str">
        <f>IF(Saisie_usager!P36&lt;&gt;"",Saisie_usager!P36,"")</f>
        <v/>
      </c>
      <c r="N36" s="6" t="str">
        <f>IF(Saisie_usager!Q36&lt;&gt;"",Saisie_usager!Q36,"")</f>
        <v/>
      </c>
      <c r="O36" s="166" t="str">
        <f>IF(Saisie_usager!R36&lt;&gt;"",Saisie_usager!R36,"")</f>
        <v/>
      </c>
      <c r="P36" s="263" t="str">
        <f>IF(Saisie_usager!F36&lt;&gt;"",Saisie_usager!F36,"")</f>
        <v/>
      </c>
      <c r="Q36" s="323"/>
      <c r="R36" s="323"/>
      <c r="S36" s="244"/>
      <c r="T36" s="324"/>
      <c r="U36" s="325"/>
      <c r="V36" s="326"/>
      <c r="W36" s="5"/>
      <c r="X36" s="165" t="str">
        <f>IF(Saisie_usager!T36&lt;&gt;"",Saisie_usager!T36,"")</f>
        <v/>
      </c>
      <c r="Y36" s="6" t="str">
        <f>IF(Saisie_usager!U36&lt;&gt;"",Saisie_usager!U36,"")</f>
        <v/>
      </c>
      <c r="Z36" s="166" t="str">
        <f>IF(Saisie_usager!V36&lt;&gt;"",Saisie_usager!V36,"")</f>
        <v/>
      </c>
      <c r="AA36" s="5"/>
      <c r="AB36" s="165" t="str">
        <f>IF(Saisie_usager!W36&lt;&gt;"",Saisie_usager!W36,"")</f>
        <v/>
      </c>
      <c r="AC36" s="6" t="str">
        <f>IF(Saisie_usager!X36&lt;&gt;"",Saisie_usager!X36,"")</f>
        <v/>
      </c>
      <c r="AD36" s="166" t="str">
        <f>IF(Saisie_usager!Y36&lt;&gt;"",Saisie_usager!Y36,"")</f>
        <v/>
      </c>
      <c r="AE36" s="5"/>
      <c r="AF36" s="167" t="str">
        <f t="shared" si="0"/>
        <v/>
      </c>
      <c r="AG36" s="176" t="str">
        <f>IF(ISNA(VLOOKUP(P36,Ref_Invest!$E$3:$F$31,2,FALSE)),"",IF(VLOOKUP(P36,Ref_Invest!$E$3:$F$31,2,FALSE)=0,"",VLOOKUP(P36,Ref_Invest!$E$3:$F$31,2,FALSE)))</f>
        <v/>
      </c>
      <c r="AH36" s="174" t="str">
        <f t="shared" si="4"/>
        <v/>
      </c>
      <c r="AI36" s="170" t="str">
        <f t="shared" si="1"/>
        <v/>
      </c>
      <c r="AJ36" s="85" t="str">
        <f>IF(C36="","",IF(ISNA(VLOOKUP(P36,Ref_Invest!$S$3:$T$31,2,FALSE)),"",VLOOKUP(P36,Ref_Invest!$S$3:$T$31,2,FALSE)))</f>
        <v/>
      </c>
      <c r="AK36" s="171" t="str">
        <f>IF(AND(W36&gt;Ref_Invest!$E$46,AA36="",AE36=""),"Deux devis comparatifs (montants éligibles) doivent être renseignés pour cette dépense",IF(AND(W36&gt;Ref_Invest!$E$46,AE36=""),"Un second devis comparatif doit être renseigné (montant éligible) pour cette dépense",IF(AND(W36&gt;=Ref_Invest!$E$45,AA36=""),"Un devis comparatif (montant éligible) doit être renseigné pour cette dépense","")))</f>
        <v/>
      </c>
      <c r="AP36" s="89">
        <v>9</v>
      </c>
      <c r="AQ36" s="264" t="str">
        <f>IF(Ref_Invest!$F$50=0,IF(ISNA(VLOOKUP($AP36,Ref_Invest!$C$3:$D$31,2,FALSE))," ",VLOOKUP($AP36,Ref_Invest!$C$3:$D$31,2,FALSE)),IF(Ref_Invest!$F$50=1,IF(ISNA(VLOOKUP($AP36,Ref_Invest!$C$34:$D$39,2,FALSE))," ",VLOOKUP($AP36,Ref_Invest!$C$34:$D$39,2,FALSE))))</f>
        <v xml:space="preserve"> </v>
      </c>
      <c r="AR36" s="264"/>
      <c r="AS36" s="264"/>
      <c r="AT36" s="264"/>
      <c r="AU36" s="264" t="str">
        <f>IF(Ref_Invest!$F$50=1," ",IF(ISNA(VLOOKUP($AP36,Ref_Invest!$C$3:$E$31,3,FALSE))," ",VLOOKUP($AP36,Ref_Invest!$C$3:$E$31,3,FALSE)))</f>
        <v xml:space="preserve"> </v>
      </c>
      <c r="AV36" s="264"/>
      <c r="AW36" s="264"/>
      <c r="AX36" s="264"/>
      <c r="AY36" s="313" t="str">
        <f>IF(Ref_Invest!$F$50=0,IF(ISNA(VLOOKUP($AP36,Ref_Invest!$C$3:$P$31,14,FALSE))," ",ROUND(VLOOKUP($AP36,Ref_Invest!$C$3:$P$31,14,FALSE),2)),IF(Ref_Invest!$F$50=1,IF(ISNA(VLOOKUP($AP36,Ref_Invest!$C$34:$Q$39,15,FALSE))," ",ROUND(VLOOKUP($AP36,Ref_Invest!$C$34:$Q$39,15,FALSE),2))))</f>
        <v xml:space="preserve"> </v>
      </c>
      <c r="AZ36" s="313"/>
      <c r="BJ36" s="89">
        <v>9</v>
      </c>
      <c r="BK36" s="264" t="str">
        <f>IF(ISNA(VLOOKUP($BJ36,Ref_Invest!$C$3:$D$31,2,FALSE))," ",VLOOKUP($BJ36,Ref_Invest!$C$3:$D$31,2,FALSE))</f>
        <v xml:space="preserve"> </v>
      </c>
      <c r="BL36" s="264"/>
      <c r="BM36" s="264"/>
      <c r="BN36" s="264"/>
      <c r="BO36" s="264" t="str">
        <f>IF(ISNA(VLOOKUP($BJ36,Ref_Invest!$C$3:$E$31,3,FALSE))," ",VLOOKUP($BJ36,Ref_Invest!$C$3:$E$31,3,FALSE))</f>
        <v xml:space="preserve"> </v>
      </c>
      <c r="BP36" s="264"/>
      <c r="BQ36" s="264"/>
      <c r="BR36" s="264"/>
      <c r="BS36" s="313" t="str">
        <f>IF(ISNA(VLOOKUP($AP36,Ref_Invest!$C$3:$P$31,12,FALSE))," ",ROUND(VLOOKUP($AP36,Ref_Invest!$C$3:$P$31,12,FALSE),2))</f>
        <v xml:space="preserve"> </v>
      </c>
      <c r="BT36" s="313"/>
      <c r="BU36" s="313" t="str">
        <f>IF(ISNA(VLOOKUP($AP36,Ref_Invest!$C$3:$P$31,14,FALSE))," ",ROUND(VLOOKUP($AP36,Ref_Invest!$C$3:$P$31,14,FALSE),2))</f>
        <v xml:space="preserve"> </v>
      </c>
      <c r="BV36" s="313"/>
      <c r="BW36" s="368"/>
      <c r="BX36" s="368"/>
      <c r="BY36" s="369" t="str">
        <f t="shared" ref="BY36" si="12">IF(BW36="",BU36,BW36)</f>
        <v xml:space="preserve"> </v>
      </c>
    </row>
    <row r="37" spans="1:77">
      <c r="A37" s="114" t="str">
        <f>IF(C37=" ","",VLOOKUP(C37,Ref_Invest!$E$3:$H$33,4,FALSE))</f>
        <v/>
      </c>
      <c r="B37" s="114" t="str">
        <f t="shared" si="2"/>
        <v/>
      </c>
      <c r="C37" s="320" t="str">
        <f>IF(Saisie_usager!F37&lt;&gt;"",Saisie_usager!F37," ")</f>
        <v xml:space="preserve"> </v>
      </c>
      <c r="D37" s="321"/>
      <c r="E37" s="321"/>
      <c r="F37" s="322"/>
      <c r="G37" s="320" t="str">
        <f>IF(Saisie_usager!J37&lt;&gt;"",Saisie_usager!J37,"")</f>
        <v/>
      </c>
      <c r="H37" s="321"/>
      <c r="I37" s="322"/>
      <c r="J37" s="175" t="str">
        <f>IF(Saisie_usager!M37&lt;&gt;"",Saisie_usager!M37,"")</f>
        <v/>
      </c>
      <c r="K37" s="113"/>
      <c r="L37" s="173" t="str">
        <f>IF(K37="",Saisie_usager!O37,K37*VLOOKUP($C37,Ref_Invest!$E$3:$K$31,7,FALSE))</f>
        <v/>
      </c>
      <c r="M37" s="165" t="str">
        <f>IF(Saisie_usager!P37&lt;&gt;"",Saisie_usager!P37,"")</f>
        <v/>
      </c>
      <c r="N37" s="6" t="str">
        <f>IF(Saisie_usager!Q37&lt;&gt;"",Saisie_usager!Q37,"")</f>
        <v/>
      </c>
      <c r="O37" s="166" t="str">
        <f>IF(Saisie_usager!R37&lt;&gt;"",Saisie_usager!R37,"")</f>
        <v/>
      </c>
      <c r="P37" s="263" t="str">
        <f>IF(Saisie_usager!F37&lt;&gt;"",Saisie_usager!F37,"")</f>
        <v/>
      </c>
      <c r="Q37" s="323"/>
      <c r="R37" s="323"/>
      <c r="S37" s="244"/>
      <c r="T37" s="324"/>
      <c r="U37" s="325"/>
      <c r="V37" s="326"/>
      <c r="W37" s="5"/>
      <c r="X37" s="165" t="str">
        <f>IF(Saisie_usager!T37&lt;&gt;"",Saisie_usager!T37,"")</f>
        <v/>
      </c>
      <c r="Y37" s="6" t="str">
        <f>IF(Saisie_usager!U37&lt;&gt;"",Saisie_usager!U37,"")</f>
        <v/>
      </c>
      <c r="Z37" s="166" t="str">
        <f>IF(Saisie_usager!V37&lt;&gt;"",Saisie_usager!V37,"")</f>
        <v/>
      </c>
      <c r="AA37" s="5"/>
      <c r="AB37" s="165" t="str">
        <f>IF(Saisie_usager!W37&lt;&gt;"",Saisie_usager!W37,"")</f>
        <v/>
      </c>
      <c r="AC37" s="6" t="str">
        <f>IF(Saisie_usager!X37&lt;&gt;"",Saisie_usager!X37,"")</f>
        <v/>
      </c>
      <c r="AD37" s="166" t="str">
        <f>IF(Saisie_usager!Y37&lt;&gt;"",Saisie_usager!Y37,"")</f>
        <v/>
      </c>
      <c r="AE37" s="5"/>
      <c r="AF37" s="167" t="str">
        <f t="shared" si="0"/>
        <v/>
      </c>
      <c r="AG37" s="176" t="str">
        <f>IF(ISNA(VLOOKUP(P37,Ref_Invest!$E$3:$F$31,2,FALSE)),"",IF(VLOOKUP(P37,Ref_Invest!$E$3:$F$31,2,FALSE)=0,"",VLOOKUP(P37,Ref_Invest!$E$3:$F$31,2,FALSE)))</f>
        <v/>
      </c>
      <c r="AH37" s="174" t="str">
        <f t="shared" si="4"/>
        <v/>
      </c>
      <c r="AI37" s="170" t="str">
        <f t="shared" si="1"/>
        <v/>
      </c>
      <c r="AJ37" s="85" t="str">
        <f>IF(C37="","",IF(ISNA(VLOOKUP(P37,Ref_Invest!$S$3:$T$31,2,FALSE)),"",VLOOKUP(P37,Ref_Invest!$S$3:$T$31,2,FALSE)))</f>
        <v/>
      </c>
      <c r="AK37" s="171" t="str">
        <f>IF(AND(W37&gt;Ref_Invest!$E$46,AA37="",AE37=""),"Deux devis comparatifs (montants éligibles) doivent être renseignés pour cette dépense",IF(AND(W37&gt;Ref_Invest!$E$46,AE37=""),"Un second devis comparatif doit être renseigné (montant éligible) pour cette dépense",IF(AND(W37&gt;=Ref_Invest!$E$45,AA37=""),"Un devis comparatif (montant éligible) doit être renseigné pour cette dépense","")))</f>
        <v/>
      </c>
      <c r="AP37" s="89"/>
      <c r="AQ37" s="264"/>
      <c r="AR37" s="264"/>
      <c r="AS37" s="264"/>
      <c r="AT37" s="264"/>
      <c r="AU37" s="264"/>
      <c r="AV37" s="264"/>
      <c r="AW37" s="264"/>
      <c r="AX37" s="264"/>
      <c r="AY37" s="313"/>
      <c r="AZ37" s="313"/>
      <c r="BJ37" s="89"/>
      <c r="BK37" s="264"/>
      <c r="BL37" s="264"/>
      <c r="BM37" s="264"/>
      <c r="BN37" s="264"/>
      <c r="BO37" s="264"/>
      <c r="BP37" s="264"/>
      <c r="BQ37" s="264"/>
      <c r="BR37" s="264"/>
      <c r="BS37" s="313"/>
      <c r="BT37" s="313"/>
      <c r="BU37" s="313"/>
      <c r="BV37" s="313"/>
      <c r="BW37" s="368"/>
      <c r="BX37" s="368"/>
      <c r="BY37" s="369"/>
    </row>
    <row r="38" spans="1:77">
      <c r="A38" s="114" t="str">
        <f>IF(C38=" ","",VLOOKUP(C38,Ref_Invest!$E$3:$H$33,4,FALSE))</f>
        <v/>
      </c>
      <c r="B38" s="114" t="str">
        <f t="shared" si="2"/>
        <v/>
      </c>
      <c r="C38" s="320" t="str">
        <f>IF(Saisie_usager!F38&lt;&gt;"",Saisie_usager!F38," ")</f>
        <v xml:space="preserve"> </v>
      </c>
      <c r="D38" s="321"/>
      <c r="E38" s="321"/>
      <c r="F38" s="322"/>
      <c r="G38" s="320" t="str">
        <f>IF(Saisie_usager!J38&lt;&gt;"",Saisie_usager!J38,"")</f>
        <v/>
      </c>
      <c r="H38" s="321"/>
      <c r="I38" s="322"/>
      <c r="J38" s="175" t="str">
        <f>IF(Saisie_usager!M38&lt;&gt;"",Saisie_usager!M38,"")</f>
        <v/>
      </c>
      <c r="K38" s="113"/>
      <c r="L38" s="173" t="str">
        <f>IF(K38="",Saisie_usager!O38,K38*VLOOKUP($C38,Ref_Invest!$E$3:$K$31,7,FALSE))</f>
        <v/>
      </c>
      <c r="M38" s="165" t="str">
        <f>IF(Saisie_usager!P38&lt;&gt;"",Saisie_usager!P38,"")</f>
        <v/>
      </c>
      <c r="N38" s="6" t="str">
        <f>IF(Saisie_usager!Q38&lt;&gt;"",Saisie_usager!Q38,"")</f>
        <v/>
      </c>
      <c r="O38" s="166" t="str">
        <f>IF(Saisie_usager!R38&lt;&gt;"",Saisie_usager!R38,"")</f>
        <v/>
      </c>
      <c r="P38" s="263" t="str">
        <f>IF(Saisie_usager!F38&lt;&gt;"",Saisie_usager!F38,"")</f>
        <v/>
      </c>
      <c r="Q38" s="323"/>
      <c r="R38" s="323"/>
      <c r="S38" s="244"/>
      <c r="T38" s="324"/>
      <c r="U38" s="325"/>
      <c r="V38" s="326"/>
      <c r="W38" s="5"/>
      <c r="X38" s="165" t="str">
        <f>IF(Saisie_usager!T38&lt;&gt;"",Saisie_usager!T38,"")</f>
        <v/>
      </c>
      <c r="Y38" s="6" t="str">
        <f>IF(Saisie_usager!U38&lt;&gt;"",Saisie_usager!U38,"")</f>
        <v/>
      </c>
      <c r="Z38" s="166" t="str">
        <f>IF(Saisie_usager!V38&lt;&gt;"",Saisie_usager!V38,"")</f>
        <v/>
      </c>
      <c r="AA38" s="5"/>
      <c r="AB38" s="165" t="str">
        <f>IF(Saisie_usager!W38&lt;&gt;"",Saisie_usager!W38,"")</f>
        <v/>
      </c>
      <c r="AC38" s="6" t="str">
        <f>IF(Saisie_usager!X38&lt;&gt;"",Saisie_usager!X38,"")</f>
        <v/>
      </c>
      <c r="AD38" s="166" t="str">
        <f>IF(Saisie_usager!Y38&lt;&gt;"",Saisie_usager!Y38,"")</f>
        <v/>
      </c>
      <c r="AE38" s="5"/>
      <c r="AF38" s="167" t="str">
        <f t="shared" si="0"/>
        <v/>
      </c>
      <c r="AG38" s="176" t="str">
        <f>IF(ISNA(VLOOKUP(P38,Ref_Invest!$E$3:$F$31,2,FALSE)),"",IF(VLOOKUP(P38,Ref_Invest!$E$3:$F$31,2,FALSE)=0,"",VLOOKUP(P38,Ref_Invest!$E$3:$F$31,2,FALSE)))</f>
        <v/>
      </c>
      <c r="AH38" s="174" t="str">
        <f t="shared" si="4"/>
        <v/>
      </c>
      <c r="AI38" s="170" t="str">
        <f t="shared" si="1"/>
        <v/>
      </c>
      <c r="AJ38" s="85" t="str">
        <f>IF(C38="","",IF(ISNA(VLOOKUP(P38,Ref_Invest!$S$3:$T$31,2,FALSE)),"",VLOOKUP(P38,Ref_Invest!$S$3:$T$31,2,FALSE)))</f>
        <v/>
      </c>
      <c r="AK38" s="171" t="str">
        <f>IF(AND(W38&gt;Ref_Invest!$E$46,AA38="",AE38=""),"Deux devis comparatifs (montants éligibles) doivent être renseignés pour cette dépense",IF(AND(W38&gt;Ref_Invest!$E$46,AE38=""),"Un second devis comparatif doit être renseigné (montant éligible) pour cette dépense",IF(AND(W38&gt;=Ref_Invest!$E$45,AA38=""),"Un devis comparatif (montant éligible) doit être renseigné pour cette dépense","")))</f>
        <v/>
      </c>
      <c r="AP38" s="89">
        <v>10</v>
      </c>
      <c r="AQ38" s="264" t="str">
        <f>IF(Ref_Invest!$F$50=0,IF(ISNA(VLOOKUP($AP38,Ref_Invest!$C$3:$D$31,2,FALSE))," ",VLOOKUP($AP38,Ref_Invest!$C$3:$D$31,2,FALSE)),IF(Ref_Invest!$F$50=1,IF(ISNA(VLOOKUP($AP38,Ref_Invest!$C$34:$D$39,2,FALSE))," ",VLOOKUP($AP38,Ref_Invest!$C$34:$D$39,2,FALSE))))</f>
        <v xml:space="preserve"> </v>
      </c>
      <c r="AR38" s="264"/>
      <c r="AS38" s="264"/>
      <c r="AT38" s="264"/>
      <c r="AU38" s="264" t="str">
        <f>IF(Ref_Invest!$F$50=1," ",IF(ISNA(VLOOKUP($AP38,Ref_Invest!$C$3:$E$31,3,FALSE))," ",VLOOKUP($AP38,Ref_Invest!$C$3:$E$31,3,FALSE)))</f>
        <v xml:space="preserve"> </v>
      </c>
      <c r="AV38" s="264"/>
      <c r="AW38" s="264"/>
      <c r="AX38" s="264"/>
      <c r="AY38" s="313" t="str">
        <f>IF(Ref_Invest!$F$50=0,IF(ISNA(VLOOKUP($AP38,Ref_Invest!$C$3:$P$31,14,FALSE))," ",ROUND(VLOOKUP($AP38,Ref_Invest!$C$3:$P$31,14,FALSE),2)),IF(Ref_Invest!$F$50=1,IF(ISNA(VLOOKUP($AP38,Ref_Invest!$C$34:$Q$39,15,FALSE))," ",ROUND(VLOOKUP($AP38,Ref_Invest!$C$34:$Q$39,15,FALSE),2))))</f>
        <v xml:space="preserve"> </v>
      </c>
      <c r="AZ38" s="313"/>
      <c r="BJ38" s="89">
        <v>10</v>
      </c>
      <c r="BK38" s="264" t="str">
        <f>IF(ISNA(VLOOKUP($BJ38,Ref_Invest!$C$3:$D$31,2,FALSE))," ",VLOOKUP($BJ38,Ref_Invest!$C$3:$D$31,2,FALSE))</f>
        <v xml:space="preserve"> </v>
      </c>
      <c r="BL38" s="264"/>
      <c r="BM38" s="264"/>
      <c r="BN38" s="264"/>
      <c r="BO38" s="264" t="str">
        <f>IF(ISNA(VLOOKUP($BJ38,Ref_Invest!$C$3:$E$31,3,FALSE))," ",VLOOKUP($BJ38,Ref_Invest!$C$3:$E$31,3,FALSE))</f>
        <v xml:space="preserve"> </v>
      </c>
      <c r="BP38" s="264"/>
      <c r="BQ38" s="264"/>
      <c r="BR38" s="264"/>
      <c r="BS38" s="313" t="str">
        <f>IF(ISNA(VLOOKUP($AP38,Ref_Invest!$C$3:$P$31,12,FALSE))," ",ROUND(VLOOKUP($AP38,Ref_Invest!$C$3:$P$31,12,FALSE),2))</f>
        <v xml:space="preserve"> </v>
      </c>
      <c r="BT38" s="313"/>
      <c r="BU38" s="313" t="str">
        <f>IF(ISNA(VLOOKUP($AP38,Ref_Invest!$C$3:$P$31,14,FALSE))," ",ROUND(VLOOKUP($AP38,Ref_Invest!$C$3:$P$31,14,FALSE),2))</f>
        <v xml:space="preserve"> </v>
      </c>
      <c r="BV38" s="313"/>
      <c r="BW38" s="368"/>
      <c r="BX38" s="368"/>
      <c r="BY38" s="369" t="str">
        <f t="shared" ref="BY38" si="13">IF(BW38="",BU38,BW38)</f>
        <v xml:space="preserve"> </v>
      </c>
    </row>
    <row r="39" spans="1:77">
      <c r="A39" s="114" t="str">
        <f>IF(C39=" ","",VLOOKUP(C39,Ref_Invest!$E$3:$H$33,4,FALSE))</f>
        <v/>
      </c>
      <c r="B39" s="114" t="str">
        <f t="shared" si="2"/>
        <v/>
      </c>
      <c r="C39" s="320" t="str">
        <f>IF(Saisie_usager!F39&lt;&gt;"",Saisie_usager!F39," ")</f>
        <v xml:space="preserve"> </v>
      </c>
      <c r="D39" s="321"/>
      <c r="E39" s="321"/>
      <c r="F39" s="322"/>
      <c r="G39" s="320" t="str">
        <f>IF(Saisie_usager!J39&lt;&gt;"",Saisie_usager!J39,"")</f>
        <v/>
      </c>
      <c r="H39" s="321"/>
      <c r="I39" s="322"/>
      <c r="J39" s="175" t="str">
        <f>IF(Saisie_usager!M39&lt;&gt;"",Saisie_usager!M39,"")</f>
        <v/>
      </c>
      <c r="K39" s="113"/>
      <c r="L39" s="173" t="str">
        <f>IF(K39="",Saisie_usager!O39,K39*VLOOKUP($C39,Ref_Invest!$E$3:$K$31,7,FALSE))</f>
        <v/>
      </c>
      <c r="M39" s="165" t="str">
        <f>IF(Saisie_usager!P39&lt;&gt;"",Saisie_usager!P39,"")</f>
        <v/>
      </c>
      <c r="N39" s="6" t="str">
        <f>IF(Saisie_usager!Q39&lt;&gt;"",Saisie_usager!Q39,"")</f>
        <v/>
      </c>
      <c r="O39" s="166" t="str">
        <f>IF(Saisie_usager!R39&lt;&gt;"",Saisie_usager!R39,"")</f>
        <v/>
      </c>
      <c r="P39" s="263" t="str">
        <f>IF(Saisie_usager!F39&lt;&gt;"",Saisie_usager!F39,"")</f>
        <v/>
      </c>
      <c r="Q39" s="323"/>
      <c r="R39" s="323"/>
      <c r="S39" s="244"/>
      <c r="T39" s="324"/>
      <c r="U39" s="325"/>
      <c r="V39" s="326"/>
      <c r="W39" s="5"/>
      <c r="X39" s="165" t="str">
        <f>IF(Saisie_usager!T39&lt;&gt;"",Saisie_usager!T39,"")</f>
        <v/>
      </c>
      <c r="Y39" s="6" t="str">
        <f>IF(Saisie_usager!U39&lt;&gt;"",Saisie_usager!U39,"")</f>
        <v/>
      </c>
      <c r="Z39" s="166" t="str">
        <f>IF(Saisie_usager!V39&lt;&gt;"",Saisie_usager!V39,"")</f>
        <v/>
      </c>
      <c r="AA39" s="5"/>
      <c r="AB39" s="165" t="str">
        <f>IF(Saisie_usager!W39&lt;&gt;"",Saisie_usager!W39,"")</f>
        <v/>
      </c>
      <c r="AC39" s="6" t="str">
        <f>IF(Saisie_usager!X39&lt;&gt;"",Saisie_usager!X39,"")</f>
        <v/>
      </c>
      <c r="AD39" s="166" t="str">
        <f>IF(Saisie_usager!Y39&lt;&gt;"",Saisie_usager!Y39,"")</f>
        <v/>
      </c>
      <c r="AE39" s="5"/>
      <c r="AF39" s="167" t="str">
        <f t="shared" si="0"/>
        <v/>
      </c>
      <c r="AG39" s="176" t="str">
        <f>IF(ISNA(VLOOKUP(P39,Ref_Invest!$E$3:$F$31,2,FALSE)),"",IF(VLOOKUP(P39,Ref_Invest!$E$3:$F$31,2,FALSE)=0,"",VLOOKUP(P39,Ref_Invest!$E$3:$F$31,2,FALSE)))</f>
        <v/>
      </c>
      <c r="AH39" s="174" t="str">
        <f t="shared" si="4"/>
        <v/>
      </c>
      <c r="AI39" s="170" t="str">
        <f t="shared" si="1"/>
        <v/>
      </c>
      <c r="AJ39" s="85" t="str">
        <f>IF(C39="","",IF(ISNA(VLOOKUP(P39,Ref_Invest!$S$3:$T$31,2,FALSE)),"",VLOOKUP(P39,Ref_Invest!$S$3:$T$31,2,FALSE)))</f>
        <v/>
      </c>
      <c r="AK39" s="171" t="str">
        <f>IF(AND(W39&gt;Ref_Invest!$E$46,AA39="",AE39=""),"Deux devis comparatifs (montants éligibles) doivent être renseignés pour cette dépense",IF(AND(W39&gt;Ref_Invest!$E$46,AE39=""),"Un second devis comparatif doit être renseigné (montant éligible) pour cette dépense",IF(AND(W39&gt;=Ref_Invest!$E$45,AA39=""),"Un devis comparatif (montant éligible) doit être renseigné pour cette dépense","")))</f>
        <v/>
      </c>
      <c r="AP39" s="89"/>
      <c r="AQ39" s="264"/>
      <c r="AR39" s="264"/>
      <c r="AS39" s="264"/>
      <c r="AT39" s="264"/>
      <c r="AU39" s="264"/>
      <c r="AV39" s="264"/>
      <c r="AW39" s="264"/>
      <c r="AX39" s="264"/>
      <c r="AY39" s="313"/>
      <c r="AZ39" s="313"/>
      <c r="BJ39" s="89"/>
      <c r="BK39" s="264"/>
      <c r="BL39" s="264"/>
      <c r="BM39" s="264"/>
      <c r="BN39" s="264"/>
      <c r="BO39" s="264"/>
      <c r="BP39" s="264"/>
      <c r="BQ39" s="264"/>
      <c r="BR39" s="264"/>
      <c r="BS39" s="313"/>
      <c r="BT39" s="313"/>
      <c r="BU39" s="313"/>
      <c r="BV39" s="313"/>
      <c r="BW39" s="368"/>
      <c r="BX39" s="368"/>
      <c r="BY39" s="369"/>
    </row>
    <row r="40" spans="1:77">
      <c r="A40" s="114" t="str">
        <f>IF(C40=" ","",VLOOKUP(C40,Ref_Invest!$E$3:$H$33,4,FALSE))</f>
        <v/>
      </c>
      <c r="B40" s="114" t="str">
        <f t="shared" si="2"/>
        <v/>
      </c>
      <c r="C40" s="320" t="str">
        <f>IF(Saisie_usager!F40&lt;&gt;"",Saisie_usager!F40," ")</f>
        <v xml:space="preserve"> </v>
      </c>
      <c r="D40" s="321"/>
      <c r="E40" s="321"/>
      <c r="F40" s="322"/>
      <c r="G40" s="320" t="str">
        <f>IF(Saisie_usager!J40&lt;&gt;"",Saisie_usager!J40,"")</f>
        <v/>
      </c>
      <c r="H40" s="321"/>
      <c r="I40" s="322"/>
      <c r="J40" s="175" t="str">
        <f>IF(Saisie_usager!M40&lt;&gt;"",Saisie_usager!M40,"")</f>
        <v/>
      </c>
      <c r="K40" s="113"/>
      <c r="L40" s="173" t="str">
        <f>IF(K40="",Saisie_usager!O40,K40*VLOOKUP($C40,Ref_Invest!$E$3:$K$31,7,FALSE))</f>
        <v/>
      </c>
      <c r="M40" s="165" t="str">
        <f>IF(Saisie_usager!P40&lt;&gt;"",Saisie_usager!P40,"")</f>
        <v/>
      </c>
      <c r="N40" s="6" t="str">
        <f>IF(Saisie_usager!Q40&lt;&gt;"",Saisie_usager!Q40,"")</f>
        <v/>
      </c>
      <c r="O40" s="166" t="str">
        <f>IF(Saisie_usager!R40&lt;&gt;"",Saisie_usager!R40,"")</f>
        <v/>
      </c>
      <c r="P40" s="263" t="str">
        <f>IF(Saisie_usager!F40&lt;&gt;"",Saisie_usager!F40,"")</f>
        <v/>
      </c>
      <c r="Q40" s="323"/>
      <c r="R40" s="323"/>
      <c r="S40" s="244"/>
      <c r="T40" s="324"/>
      <c r="U40" s="325"/>
      <c r="V40" s="326"/>
      <c r="W40" s="5"/>
      <c r="X40" s="165" t="str">
        <f>IF(Saisie_usager!T40&lt;&gt;"",Saisie_usager!T40,"")</f>
        <v/>
      </c>
      <c r="Y40" s="6" t="str">
        <f>IF(Saisie_usager!U40&lt;&gt;"",Saisie_usager!U40,"")</f>
        <v/>
      </c>
      <c r="Z40" s="166" t="str">
        <f>IF(Saisie_usager!V40&lt;&gt;"",Saisie_usager!V40,"")</f>
        <v/>
      </c>
      <c r="AA40" s="5"/>
      <c r="AB40" s="165" t="str">
        <f>IF(Saisie_usager!W40&lt;&gt;"",Saisie_usager!W40,"")</f>
        <v/>
      </c>
      <c r="AC40" s="6" t="str">
        <f>IF(Saisie_usager!X40&lt;&gt;"",Saisie_usager!X40,"")</f>
        <v/>
      </c>
      <c r="AD40" s="166" t="str">
        <f>IF(Saisie_usager!Y40&lt;&gt;"",Saisie_usager!Y40,"")</f>
        <v/>
      </c>
      <c r="AE40" s="5"/>
      <c r="AF40" s="167" t="str">
        <f t="shared" si="0"/>
        <v/>
      </c>
      <c r="AG40" s="176" t="str">
        <f>IF(ISNA(VLOOKUP(P40,Ref_Invest!$E$3:$F$31,2,FALSE)),"",IF(VLOOKUP(P40,Ref_Invest!$E$3:$F$31,2,FALSE)=0,"",VLOOKUP(P40,Ref_Invest!$E$3:$F$31,2,FALSE)))</f>
        <v/>
      </c>
      <c r="AH40" s="174" t="str">
        <f t="shared" si="4"/>
        <v/>
      </c>
      <c r="AI40" s="170" t="str">
        <f t="shared" si="1"/>
        <v/>
      </c>
      <c r="AJ40" s="85" t="str">
        <f>IF(C40="","",IF(ISNA(VLOOKUP(P40,Ref_Invest!$S$3:$T$31,2,FALSE)),"",VLOOKUP(P40,Ref_Invest!$S$3:$T$31,2,FALSE)))</f>
        <v/>
      </c>
      <c r="AK40" s="171" t="str">
        <f>IF(AND(W40&gt;Ref_Invest!$E$46,AA40="",AE40=""),"Deux devis comparatifs (montants éligibles) doivent être renseignés pour cette dépense",IF(AND(W40&gt;Ref_Invest!$E$46,AE40=""),"Un second devis comparatif doit être renseigné (montant éligible) pour cette dépense",IF(AND(W40&gt;=Ref_Invest!$E$45,AA40=""),"Un devis comparatif (montant éligible) doit être renseigné pour cette dépense","")))</f>
        <v/>
      </c>
      <c r="AP40" s="89">
        <v>11</v>
      </c>
      <c r="AQ40" s="264" t="str">
        <f>IF(Ref_Invest!$F$50=0,IF(ISNA(VLOOKUP($AP40,Ref_Invest!$C$3:$D$31,2,FALSE))," ",VLOOKUP($AP40,Ref_Invest!$C$3:$D$31,2,FALSE)),IF(Ref_Invest!$F$50=1,IF(ISNA(VLOOKUP($AP40,Ref_Invest!$C$34:$D$39,2,FALSE))," ",VLOOKUP($AP40,Ref_Invest!$C$34:$D$39,2,FALSE))))</f>
        <v xml:space="preserve"> </v>
      </c>
      <c r="AR40" s="264"/>
      <c r="AS40" s="264"/>
      <c r="AT40" s="264"/>
      <c r="AU40" s="264" t="str">
        <f>IF(Ref_Invest!$F$50=1," ",IF(ISNA(VLOOKUP($AP40,Ref_Invest!$C$3:$E$31,3,FALSE))," ",VLOOKUP($AP40,Ref_Invest!$C$3:$E$31,3,FALSE)))</f>
        <v xml:space="preserve"> </v>
      </c>
      <c r="AV40" s="264"/>
      <c r="AW40" s="264"/>
      <c r="AX40" s="264"/>
      <c r="AY40" s="313" t="str">
        <f>IF(Ref_Invest!$F$50=0,IF(ISNA(VLOOKUP($AP40,Ref_Invest!$C$3:$P$31,14,FALSE))," ",ROUND(VLOOKUP($AP40,Ref_Invest!$C$3:$P$31,14,FALSE),2)),IF(Ref_Invest!$F$50=1,IF(ISNA(VLOOKUP($AP40,Ref_Invest!$C$34:$Q$39,15,FALSE))," ",ROUND(VLOOKUP($AP40,Ref_Invest!$C$34:$Q$39,15,FALSE),2))))</f>
        <v xml:space="preserve"> </v>
      </c>
      <c r="AZ40" s="313"/>
      <c r="BJ40" s="89">
        <v>11</v>
      </c>
      <c r="BK40" s="264" t="str">
        <f>IF(ISNA(VLOOKUP($BJ40,Ref_Invest!$C$3:$D$31,2,FALSE))," ",VLOOKUP($BJ40,Ref_Invest!$C$3:$D$31,2,FALSE))</f>
        <v xml:space="preserve"> </v>
      </c>
      <c r="BL40" s="264"/>
      <c r="BM40" s="264"/>
      <c r="BN40" s="264"/>
      <c r="BO40" s="264" t="str">
        <f>IF(ISNA(VLOOKUP($BJ40,Ref_Invest!$C$3:$E$31,3,FALSE))," ",VLOOKUP($BJ40,Ref_Invest!$C$3:$E$31,3,FALSE))</f>
        <v xml:space="preserve"> </v>
      </c>
      <c r="BP40" s="264"/>
      <c r="BQ40" s="264"/>
      <c r="BR40" s="264"/>
      <c r="BS40" s="313" t="str">
        <f>IF(ISNA(VLOOKUP($AP40,Ref_Invest!$C$3:$P$31,12,FALSE))," ",ROUND(VLOOKUP($AP40,Ref_Invest!$C$3:$P$31,12,FALSE),2))</f>
        <v xml:space="preserve"> </v>
      </c>
      <c r="BT40" s="313"/>
      <c r="BU40" s="313" t="str">
        <f>IF(ISNA(VLOOKUP($AP40,Ref_Invest!$C$3:$P$31,14,FALSE))," ",ROUND(VLOOKUP($AP40,Ref_Invest!$C$3:$P$31,14,FALSE),2))</f>
        <v xml:space="preserve"> </v>
      </c>
      <c r="BV40" s="313"/>
      <c r="BW40" s="368"/>
      <c r="BX40" s="368"/>
      <c r="BY40" s="369" t="str">
        <f t="shared" ref="BY40" si="14">IF(BW40="",BU40,BW40)</f>
        <v xml:space="preserve"> </v>
      </c>
    </row>
    <row r="41" spans="1:77">
      <c r="A41" s="114" t="str">
        <f>IF(C41=" ","",VLOOKUP(C41,Ref_Invest!$E$3:$H$33,4,FALSE))</f>
        <v/>
      </c>
      <c r="B41" s="114" t="str">
        <f t="shared" si="2"/>
        <v/>
      </c>
      <c r="C41" s="320" t="str">
        <f>IF(Saisie_usager!F41&lt;&gt;"",Saisie_usager!F41," ")</f>
        <v xml:space="preserve"> </v>
      </c>
      <c r="D41" s="321"/>
      <c r="E41" s="321"/>
      <c r="F41" s="322"/>
      <c r="G41" s="320" t="str">
        <f>IF(Saisie_usager!J41&lt;&gt;"",Saisie_usager!J41,"")</f>
        <v/>
      </c>
      <c r="H41" s="321"/>
      <c r="I41" s="322"/>
      <c r="J41" s="175" t="str">
        <f>IF(Saisie_usager!M41&lt;&gt;"",Saisie_usager!M41,"")</f>
        <v/>
      </c>
      <c r="K41" s="113"/>
      <c r="L41" s="173" t="str">
        <f>IF(K41="",Saisie_usager!O41,K41*VLOOKUP($C41,Ref_Invest!$E$3:$K$31,7,FALSE))</f>
        <v/>
      </c>
      <c r="M41" s="165" t="str">
        <f>IF(Saisie_usager!P41&lt;&gt;"",Saisie_usager!P41,"")</f>
        <v/>
      </c>
      <c r="N41" s="6" t="str">
        <f>IF(Saisie_usager!Q41&lt;&gt;"",Saisie_usager!Q41,"")</f>
        <v/>
      </c>
      <c r="O41" s="166" t="str">
        <f>IF(Saisie_usager!R41&lt;&gt;"",Saisie_usager!R41,"")</f>
        <v/>
      </c>
      <c r="P41" s="263" t="str">
        <f>IF(Saisie_usager!F41&lt;&gt;"",Saisie_usager!F41,"")</f>
        <v/>
      </c>
      <c r="Q41" s="323"/>
      <c r="R41" s="323"/>
      <c r="S41" s="244"/>
      <c r="T41" s="324"/>
      <c r="U41" s="325"/>
      <c r="V41" s="326"/>
      <c r="W41" s="5"/>
      <c r="X41" s="165" t="str">
        <f>IF(Saisie_usager!T41&lt;&gt;"",Saisie_usager!T41,"")</f>
        <v/>
      </c>
      <c r="Y41" s="6" t="str">
        <f>IF(Saisie_usager!U41&lt;&gt;"",Saisie_usager!U41,"")</f>
        <v/>
      </c>
      <c r="Z41" s="166" t="str">
        <f>IF(Saisie_usager!V41&lt;&gt;"",Saisie_usager!V41,"")</f>
        <v/>
      </c>
      <c r="AA41" s="5"/>
      <c r="AB41" s="165" t="str">
        <f>IF(Saisie_usager!W41&lt;&gt;"",Saisie_usager!W41,"")</f>
        <v/>
      </c>
      <c r="AC41" s="6" t="str">
        <f>IF(Saisie_usager!X41&lt;&gt;"",Saisie_usager!X41,"")</f>
        <v/>
      </c>
      <c r="AD41" s="166" t="str">
        <f>IF(Saisie_usager!Y41&lt;&gt;"",Saisie_usager!Y41,"")</f>
        <v/>
      </c>
      <c r="AE41" s="5"/>
      <c r="AF41" s="167" t="str">
        <f t="shared" si="0"/>
        <v/>
      </c>
      <c r="AG41" s="176" t="str">
        <f>IF(ISNA(VLOOKUP(P41,Ref_Invest!$E$3:$F$31,2,FALSE)),"",IF(VLOOKUP(P41,Ref_Invest!$E$3:$F$31,2,FALSE)=0,"",VLOOKUP(P41,Ref_Invest!$E$3:$F$31,2,FALSE)))</f>
        <v/>
      </c>
      <c r="AH41" s="174" t="str">
        <f t="shared" si="4"/>
        <v/>
      </c>
      <c r="AI41" s="170" t="str">
        <f t="shared" si="1"/>
        <v/>
      </c>
      <c r="AJ41" s="85" t="str">
        <f>IF(C41="","",IF(ISNA(VLOOKUP(P41,Ref_Invest!$S$3:$T$31,2,FALSE)),"",VLOOKUP(P41,Ref_Invest!$S$3:$T$31,2,FALSE)))</f>
        <v/>
      </c>
      <c r="AK41" s="171" t="str">
        <f>IF(AND(W41&gt;Ref_Invest!$E$46,AA41="",AE41=""),"Deux devis comparatifs (montants éligibles) doivent être renseignés pour cette dépense",IF(AND(W41&gt;Ref_Invest!$E$46,AE41=""),"Un second devis comparatif doit être renseigné (montant éligible) pour cette dépense",IF(AND(W41&gt;=Ref_Invest!$E$45,AA41=""),"Un devis comparatif (montant éligible) doit être renseigné pour cette dépense","")))</f>
        <v/>
      </c>
      <c r="AP41" s="89"/>
      <c r="AQ41" s="264"/>
      <c r="AR41" s="264"/>
      <c r="AS41" s="264"/>
      <c r="AT41" s="264"/>
      <c r="AU41" s="264"/>
      <c r="AV41" s="264"/>
      <c r="AW41" s="264"/>
      <c r="AX41" s="264"/>
      <c r="AY41" s="313"/>
      <c r="AZ41" s="313"/>
      <c r="BJ41" s="89"/>
      <c r="BK41" s="264"/>
      <c r="BL41" s="264"/>
      <c r="BM41" s="264"/>
      <c r="BN41" s="264"/>
      <c r="BO41" s="264"/>
      <c r="BP41" s="264"/>
      <c r="BQ41" s="264"/>
      <c r="BR41" s="264"/>
      <c r="BS41" s="313"/>
      <c r="BT41" s="313"/>
      <c r="BU41" s="313"/>
      <c r="BV41" s="313"/>
      <c r="BW41" s="368"/>
      <c r="BX41" s="368"/>
      <c r="BY41" s="369"/>
    </row>
    <row r="42" spans="1:77">
      <c r="A42" s="114" t="str">
        <f>IF(C42=" ","",VLOOKUP(C42,Ref_Invest!$E$3:$H$33,4,FALSE))</f>
        <v/>
      </c>
      <c r="B42" s="114" t="str">
        <f t="shared" si="2"/>
        <v/>
      </c>
      <c r="C42" s="320" t="str">
        <f>IF(Saisie_usager!F42&lt;&gt;"",Saisie_usager!F42," ")</f>
        <v xml:space="preserve"> </v>
      </c>
      <c r="D42" s="321"/>
      <c r="E42" s="321"/>
      <c r="F42" s="322"/>
      <c r="G42" s="320" t="str">
        <f>IF(Saisie_usager!J42&lt;&gt;"",Saisie_usager!J42,"")</f>
        <v/>
      </c>
      <c r="H42" s="321"/>
      <c r="I42" s="322"/>
      <c r="J42" s="175" t="str">
        <f>IF(Saisie_usager!M42&lt;&gt;"",Saisie_usager!M42,"")</f>
        <v/>
      </c>
      <c r="K42" s="113"/>
      <c r="L42" s="173" t="str">
        <f>IF(K42="",Saisie_usager!O42,K42*VLOOKUP($C42,Ref_Invest!$E$3:$K$31,7,FALSE))</f>
        <v/>
      </c>
      <c r="M42" s="165" t="str">
        <f>IF(Saisie_usager!P42&lt;&gt;"",Saisie_usager!P42,"")</f>
        <v/>
      </c>
      <c r="N42" s="6" t="str">
        <f>IF(Saisie_usager!Q42&lt;&gt;"",Saisie_usager!Q42,"")</f>
        <v/>
      </c>
      <c r="O42" s="166" t="str">
        <f>IF(Saisie_usager!R42&lt;&gt;"",Saisie_usager!R42,"")</f>
        <v/>
      </c>
      <c r="P42" s="263" t="str">
        <f>IF(Saisie_usager!F42&lt;&gt;"",Saisie_usager!F42,"")</f>
        <v/>
      </c>
      <c r="Q42" s="323"/>
      <c r="R42" s="323"/>
      <c r="S42" s="244"/>
      <c r="T42" s="324"/>
      <c r="U42" s="325"/>
      <c r="V42" s="326"/>
      <c r="W42" s="5"/>
      <c r="X42" s="165" t="str">
        <f>IF(Saisie_usager!T42&lt;&gt;"",Saisie_usager!T42,"")</f>
        <v/>
      </c>
      <c r="Y42" s="6" t="str">
        <f>IF(Saisie_usager!U42&lt;&gt;"",Saisie_usager!U42,"")</f>
        <v/>
      </c>
      <c r="Z42" s="166" t="str">
        <f>IF(Saisie_usager!V42&lt;&gt;"",Saisie_usager!V42,"")</f>
        <v/>
      </c>
      <c r="AA42" s="5"/>
      <c r="AB42" s="165" t="str">
        <f>IF(Saisie_usager!W42&lt;&gt;"",Saisie_usager!W42,"")</f>
        <v/>
      </c>
      <c r="AC42" s="6" t="str">
        <f>IF(Saisie_usager!X42&lt;&gt;"",Saisie_usager!X42,"")</f>
        <v/>
      </c>
      <c r="AD42" s="166" t="str">
        <f>IF(Saisie_usager!Y42&lt;&gt;"",Saisie_usager!Y42,"")</f>
        <v/>
      </c>
      <c r="AE42" s="5"/>
      <c r="AF42" s="167" t="str">
        <f t="shared" si="0"/>
        <v/>
      </c>
      <c r="AG42" s="176" t="str">
        <f>IF(ISNA(VLOOKUP(P42,Ref_Invest!$E$3:$F$31,2,FALSE)),"",IF(VLOOKUP(P42,Ref_Invest!$E$3:$F$31,2,FALSE)=0,"",VLOOKUP(P42,Ref_Invest!$E$3:$F$31,2,FALSE)))</f>
        <v/>
      </c>
      <c r="AH42" s="174" t="str">
        <f t="shared" si="4"/>
        <v/>
      </c>
      <c r="AI42" s="170" t="str">
        <f t="shared" si="1"/>
        <v/>
      </c>
      <c r="AJ42" s="85" t="str">
        <f>IF(C42="","",IF(ISNA(VLOOKUP(P42,Ref_Invest!$S$3:$T$31,2,FALSE)),"",VLOOKUP(P42,Ref_Invest!$S$3:$T$31,2,FALSE)))</f>
        <v/>
      </c>
      <c r="AK42" s="171" t="str">
        <f>IF(AND(W42&gt;Ref_Invest!$E$46,AA42="",AE42=""),"Deux devis comparatifs (montants éligibles) doivent être renseignés pour cette dépense",IF(AND(W42&gt;Ref_Invest!$E$46,AE42=""),"Un second devis comparatif doit être renseigné (montant éligible) pour cette dépense",IF(AND(W42&gt;=Ref_Invest!$E$45,AA42=""),"Un devis comparatif (montant éligible) doit être renseigné pour cette dépense","")))</f>
        <v/>
      </c>
      <c r="AP42" s="89">
        <v>12</v>
      </c>
      <c r="AQ42" s="264" t="str">
        <f>IF(Ref_Invest!$F$50=0,IF(ISNA(VLOOKUP($AP42,Ref_Invest!$C$3:$D$31,2,FALSE))," ",VLOOKUP($AP42,Ref_Invest!$C$3:$D$31,2,FALSE)),IF(Ref_Invest!$F$50=1,IF(ISNA(VLOOKUP($AP42,Ref_Invest!$C$34:$D$39,2,FALSE))," ",VLOOKUP($AP42,Ref_Invest!$C$34:$D$39,2,FALSE))))</f>
        <v xml:space="preserve"> </v>
      </c>
      <c r="AR42" s="264"/>
      <c r="AS42" s="264"/>
      <c r="AT42" s="264"/>
      <c r="AU42" s="264" t="str">
        <f>IF(Ref_Invest!$F$50=1," ",IF(ISNA(VLOOKUP($AP42,Ref_Invest!$C$3:$E$31,3,FALSE))," ",VLOOKUP($AP42,Ref_Invest!$C$3:$E$31,3,FALSE)))</f>
        <v xml:space="preserve"> </v>
      </c>
      <c r="AV42" s="264"/>
      <c r="AW42" s="264"/>
      <c r="AX42" s="264"/>
      <c r="AY42" s="313" t="str">
        <f>IF(Ref_Invest!$F$50=0,IF(ISNA(VLOOKUP($AP42,Ref_Invest!$C$3:$P$31,14,FALSE))," ",ROUND(VLOOKUP($AP42,Ref_Invest!$C$3:$P$31,14,FALSE),2)),IF(Ref_Invest!$F$50=1,IF(ISNA(VLOOKUP($AP42,Ref_Invest!$C$34:$Q$39,15,FALSE))," ",ROUND(VLOOKUP($AP42,Ref_Invest!$C$34:$Q$39,15,FALSE),2))))</f>
        <v xml:space="preserve"> </v>
      </c>
      <c r="AZ42" s="313"/>
      <c r="BJ42" s="89">
        <v>12</v>
      </c>
      <c r="BK42" s="264" t="str">
        <f>IF(ISNA(VLOOKUP($BJ42,Ref_Invest!$C$3:$D$31,2,FALSE))," ",VLOOKUP($BJ42,Ref_Invest!$C$3:$D$31,2,FALSE))</f>
        <v xml:space="preserve"> </v>
      </c>
      <c r="BL42" s="264"/>
      <c r="BM42" s="264"/>
      <c r="BN42" s="264"/>
      <c r="BO42" s="264" t="str">
        <f>IF(ISNA(VLOOKUP($BJ42,Ref_Invest!$C$3:$E$31,3,FALSE))," ",VLOOKUP($BJ42,Ref_Invest!$C$3:$E$31,3,FALSE))</f>
        <v xml:space="preserve"> </v>
      </c>
      <c r="BP42" s="264"/>
      <c r="BQ42" s="264"/>
      <c r="BR42" s="264"/>
      <c r="BS42" s="313" t="str">
        <f>IF(ISNA(VLOOKUP($AP42,Ref_Invest!$C$3:$P$31,12,FALSE))," ",ROUND(VLOOKUP($AP42,Ref_Invest!$C$3:$P$31,12,FALSE),2))</f>
        <v xml:space="preserve"> </v>
      </c>
      <c r="BT42" s="313"/>
      <c r="BU42" s="313" t="str">
        <f>IF(ISNA(VLOOKUP($AP42,Ref_Invest!$C$3:$P$31,14,FALSE))," ",ROUND(VLOOKUP($AP42,Ref_Invest!$C$3:$P$31,14,FALSE),2))</f>
        <v xml:space="preserve"> </v>
      </c>
      <c r="BV42" s="313"/>
      <c r="BW42" s="368"/>
      <c r="BX42" s="368"/>
      <c r="BY42" s="369" t="str">
        <f t="shared" ref="BY42" si="15">IF(BW42="",BU42,BW42)</f>
        <v xml:space="preserve"> </v>
      </c>
    </row>
    <row r="43" spans="1:77">
      <c r="A43" s="114" t="str">
        <f>IF(C43=" ","",VLOOKUP(C43,Ref_Invest!$E$3:$H$33,4,FALSE))</f>
        <v/>
      </c>
      <c r="B43" s="114" t="str">
        <f t="shared" si="2"/>
        <v/>
      </c>
      <c r="C43" s="320" t="str">
        <f>IF(Saisie_usager!F43&lt;&gt;"",Saisie_usager!F43," ")</f>
        <v xml:space="preserve"> </v>
      </c>
      <c r="D43" s="321"/>
      <c r="E43" s="321"/>
      <c r="F43" s="322"/>
      <c r="G43" s="320" t="str">
        <f>IF(Saisie_usager!J43&lt;&gt;"",Saisie_usager!J43,"")</f>
        <v/>
      </c>
      <c r="H43" s="321"/>
      <c r="I43" s="322"/>
      <c r="J43" s="175" t="str">
        <f>IF(Saisie_usager!M43&lt;&gt;"",Saisie_usager!M43,"")</f>
        <v/>
      </c>
      <c r="K43" s="113"/>
      <c r="L43" s="173" t="str">
        <f>IF(K43="",Saisie_usager!O43,K43*VLOOKUP($C43,Ref_Invest!$E$3:$K$31,7,FALSE))</f>
        <v/>
      </c>
      <c r="M43" s="165" t="str">
        <f>IF(Saisie_usager!P43&lt;&gt;"",Saisie_usager!P43,"")</f>
        <v/>
      </c>
      <c r="N43" s="6" t="str">
        <f>IF(Saisie_usager!Q43&lt;&gt;"",Saisie_usager!Q43,"")</f>
        <v/>
      </c>
      <c r="O43" s="166" t="str">
        <f>IF(Saisie_usager!R43&lt;&gt;"",Saisie_usager!R43,"")</f>
        <v/>
      </c>
      <c r="P43" s="263" t="str">
        <f>IF(Saisie_usager!F43&lt;&gt;"",Saisie_usager!F43,"")</f>
        <v/>
      </c>
      <c r="Q43" s="323"/>
      <c r="R43" s="323"/>
      <c r="S43" s="244"/>
      <c r="T43" s="324"/>
      <c r="U43" s="325"/>
      <c r="V43" s="326"/>
      <c r="W43" s="5"/>
      <c r="X43" s="165" t="str">
        <f>IF(Saisie_usager!T43&lt;&gt;"",Saisie_usager!T43,"")</f>
        <v/>
      </c>
      <c r="Y43" s="6" t="str">
        <f>IF(Saisie_usager!U43&lt;&gt;"",Saisie_usager!U43,"")</f>
        <v/>
      </c>
      <c r="Z43" s="166" t="str">
        <f>IF(Saisie_usager!V43&lt;&gt;"",Saisie_usager!V43,"")</f>
        <v/>
      </c>
      <c r="AA43" s="5"/>
      <c r="AB43" s="165" t="str">
        <f>IF(Saisie_usager!W43&lt;&gt;"",Saisie_usager!W43,"")</f>
        <v/>
      </c>
      <c r="AC43" s="6" t="str">
        <f>IF(Saisie_usager!X43&lt;&gt;"",Saisie_usager!X43,"")</f>
        <v/>
      </c>
      <c r="AD43" s="166" t="str">
        <f>IF(Saisie_usager!Y43&lt;&gt;"",Saisie_usager!Y43,"")</f>
        <v/>
      </c>
      <c r="AE43" s="5"/>
      <c r="AF43" s="167" t="str">
        <f t="shared" si="0"/>
        <v/>
      </c>
      <c r="AG43" s="176" t="str">
        <f>IF(ISNA(VLOOKUP(P43,Ref_Invest!$E$3:$F$31,2,FALSE)),"",IF(VLOOKUP(P43,Ref_Invest!$E$3:$F$31,2,FALSE)=0,"",VLOOKUP(P43,Ref_Invest!$E$3:$F$31,2,FALSE)))</f>
        <v/>
      </c>
      <c r="AH43" s="174" t="str">
        <f t="shared" si="4"/>
        <v/>
      </c>
      <c r="AI43" s="170" t="str">
        <f t="shared" si="1"/>
        <v/>
      </c>
      <c r="AJ43" s="85" t="str">
        <f>IF(C43="","",IF(ISNA(VLOOKUP(P43,Ref_Invest!$S$3:$T$31,2,FALSE)),"",VLOOKUP(P43,Ref_Invest!$S$3:$T$31,2,FALSE)))</f>
        <v/>
      </c>
      <c r="AK43" s="171" t="str">
        <f>IF(AND(W43&gt;Ref_Invest!$E$46,AA43="",AE43=""),"Deux devis comparatifs (montants éligibles) doivent être renseignés pour cette dépense",IF(AND(W43&gt;Ref_Invest!$E$46,AE43=""),"Un second devis comparatif doit être renseigné (montant éligible) pour cette dépense",IF(AND(W43&gt;=Ref_Invest!$E$45,AA43=""),"Un devis comparatif (montant éligible) doit être renseigné pour cette dépense","")))</f>
        <v/>
      </c>
      <c r="AP43" s="89"/>
      <c r="AQ43" s="264"/>
      <c r="AR43" s="264"/>
      <c r="AS43" s="264"/>
      <c r="AT43" s="264"/>
      <c r="AU43" s="264"/>
      <c r="AV43" s="264"/>
      <c r="AW43" s="264"/>
      <c r="AX43" s="264"/>
      <c r="AY43" s="313"/>
      <c r="AZ43" s="313"/>
      <c r="BJ43" s="89"/>
      <c r="BK43" s="264"/>
      <c r="BL43" s="264"/>
      <c r="BM43" s="264"/>
      <c r="BN43" s="264"/>
      <c r="BO43" s="264"/>
      <c r="BP43" s="264"/>
      <c r="BQ43" s="264"/>
      <c r="BR43" s="264"/>
      <c r="BS43" s="313"/>
      <c r="BT43" s="313"/>
      <c r="BU43" s="313"/>
      <c r="BV43" s="313"/>
      <c r="BW43" s="368"/>
      <c r="BX43" s="368"/>
      <c r="BY43" s="369"/>
    </row>
    <row r="44" spans="1:77">
      <c r="A44" s="114" t="str">
        <f>IF(C44=" ","",VLOOKUP(C44,Ref_Invest!$E$3:$H$33,4,FALSE))</f>
        <v/>
      </c>
      <c r="B44" s="114" t="str">
        <f t="shared" si="2"/>
        <v/>
      </c>
      <c r="C44" s="320" t="str">
        <f>IF(Saisie_usager!F44&lt;&gt;"",Saisie_usager!F44," ")</f>
        <v xml:space="preserve"> </v>
      </c>
      <c r="D44" s="321"/>
      <c r="E44" s="321"/>
      <c r="F44" s="322"/>
      <c r="G44" s="320" t="str">
        <f>IF(Saisie_usager!J44&lt;&gt;"",Saisie_usager!J44,"")</f>
        <v/>
      </c>
      <c r="H44" s="321"/>
      <c r="I44" s="322"/>
      <c r="J44" s="175" t="str">
        <f>IF(Saisie_usager!M44&lt;&gt;"",Saisie_usager!M44,"")</f>
        <v/>
      </c>
      <c r="K44" s="113"/>
      <c r="L44" s="173" t="str">
        <f>IF(K44="",Saisie_usager!O44,K44*VLOOKUP($C44,Ref_Invest!$E$3:$K$31,7,FALSE))</f>
        <v/>
      </c>
      <c r="M44" s="165" t="str">
        <f>IF(Saisie_usager!P44&lt;&gt;"",Saisie_usager!P44,"")</f>
        <v/>
      </c>
      <c r="N44" s="6" t="str">
        <f>IF(Saisie_usager!Q44&lt;&gt;"",Saisie_usager!Q44,"")</f>
        <v/>
      </c>
      <c r="O44" s="166" t="str">
        <f>IF(Saisie_usager!R44&lt;&gt;"",Saisie_usager!R44,"")</f>
        <v/>
      </c>
      <c r="P44" s="263" t="str">
        <f>IF(Saisie_usager!F44&lt;&gt;"",Saisie_usager!F44,"")</f>
        <v/>
      </c>
      <c r="Q44" s="323"/>
      <c r="R44" s="323"/>
      <c r="S44" s="244"/>
      <c r="T44" s="324"/>
      <c r="U44" s="325"/>
      <c r="V44" s="326"/>
      <c r="W44" s="5"/>
      <c r="X44" s="165" t="str">
        <f>IF(Saisie_usager!T44&lt;&gt;"",Saisie_usager!T44,"")</f>
        <v/>
      </c>
      <c r="Y44" s="6" t="str">
        <f>IF(Saisie_usager!U44&lt;&gt;"",Saisie_usager!U44,"")</f>
        <v/>
      </c>
      <c r="Z44" s="166" t="str">
        <f>IF(Saisie_usager!V44&lt;&gt;"",Saisie_usager!V44,"")</f>
        <v/>
      </c>
      <c r="AA44" s="5"/>
      <c r="AB44" s="165" t="str">
        <f>IF(Saisie_usager!W44&lt;&gt;"",Saisie_usager!W44,"")</f>
        <v/>
      </c>
      <c r="AC44" s="6" t="str">
        <f>IF(Saisie_usager!X44&lt;&gt;"",Saisie_usager!X44,"")</f>
        <v/>
      </c>
      <c r="AD44" s="166" t="str">
        <f>IF(Saisie_usager!Y44&lt;&gt;"",Saisie_usager!Y44,"")</f>
        <v/>
      </c>
      <c r="AE44" s="5"/>
      <c r="AF44" s="167" t="str">
        <f t="shared" si="0"/>
        <v/>
      </c>
      <c r="AG44" s="176" t="str">
        <f>IF(ISNA(VLOOKUP(P44,Ref_Invest!$E$3:$F$31,2,FALSE)),"",IF(VLOOKUP(P44,Ref_Invest!$E$3:$F$31,2,FALSE)=0,"",VLOOKUP(P44,Ref_Invest!$E$3:$F$31,2,FALSE)))</f>
        <v/>
      </c>
      <c r="AH44" s="174" t="str">
        <f t="shared" si="4"/>
        <v/>
      </c>
      <c r="AI44" s="170" t="str">
        <f t="shared" si="1"/>
        <v/>
      </c>
      <c r="AJ44" s="85" t="str">
        <f>IF(C44="","",IF(ISNA(VLOOKUP(P44,Ref_Invest!$S$3:$T$31,2,FALSE)),"",VLOOKUP(P44,Ref_Invest!$S$3:$T$31,2,FALSE)))</f>
        <v/>
      </c>
      <c r="AK44" s="171" t="str">
        <f>IF(AND(W44&gt;Ref_Invest!$E$46,AA44="",AE44=""),"Deux devis comparatifs (montants éligibles) doivent être renseignés pour cette dépense",IF(AND(W44&gt;Ref_Invest!$E$46,AE44=""),"Un second devis comparatif doit être renseigné (montant éligible) pour cette dépense",IF(AND(W44&gt;=Ref_Invest!$E$45,AA44=""),"Un devis comparatif (montant éligible) doit être renseigné pour cette dépense","")))</f>
        <v/>
      </c>
      <c r="AP44" s="89">
        <v>13</v>
      </c>
      <c r="AQ44" s="264" t="str">
        <f>IF(Ref_Invest!$F$50=0,IF(ISNA(VLOOKUP($AP44,Ref_Invest!$C$3:$D$31,2,FALSE))," ",VLOOKUP($AP44,Ref_Invest!$C$3:$D$31,2,FALSE)),IF(Ref_Invest!$F$50=1,IF(ISNA(VLOOKUP($AP44,Ref_Invest!$C$34:$D$39,2,FALSE))," ",VLOOKUP($AP44,Ref_Invest!$C$34:$D$39,2,FALSE))))</f>
        <v xml:space="preserve"> </v>
      </c>
      <c r="AR44" s="264"/>
      <c r="AS44" s="264"/>
      <c r="AT44" s="264"/>
      <c r="AU44" s="264" t="str">
        <f>IF(Ref_Invest!$F$50=1," ",IF(ISNA(VLOOKUP($AP44,Ref_Invest!$C$3:$E$31,3,FALSE))," ",VLOOKUP($AP44,Ref_Invest!$C$3:$E$31,3,FALSE)))</f>
        <v xml:space="preserve"> </v>
      </c>
      <c r="AV44" s="264"/>
      <c r="AW44" s="264"/>
      <c r="AX44" s="264"/>
      <c r="AY44" s="313" t="str">
        <f>IF(Ref_Invest!$F$50=0,IF(ISNA(VLOOKUP($AP44,Ref_Invest!$C$3:$P$31,14,FALSE))," ",ROUND(VLOOKUP($AP44,Ref_Invest!$C$3:$P$31,14,FALSE),2)),IF(Ref_Invest!$F$50=1,IF(ISNA(VLOOKUP($AP44,Ref_Invest!$C$34:$Q$39,15,FALSE))," ",ROUND(VLOOKUP($AP44,Ref_Invest!$C$34:$Q$39,15,FALSE),2))))</f>
        <v xml:space="preserve"> </v>
      </c>
      <c r="AZ44" s="313"/>
      <c r="BJ44" s="89">
        <v>13</v>
      </c>
      <c r="BK44" s="264" t="str">
        <f>IF(ISNA(VLOOKUP($BJ44,Ref_Invest!$C$3:$D$31,2,FALSE))," ",VLOOKUP($BJ44,Ref_Invest!$C$3:$D$31,2,FALSE))</f>
        <v xml:space="preserve"> </v>
      </c>
      <c r="BL44" s="264"/>
      <c r="BM44" s="264"/>
      <c r="BN44" s="264"/>
      <c r="BO44" s="264" t="str">
        <f>IF(ISNA(VLOOKUP($BJ44,Ref_Invest!$C$3:$E$31,3,FALSE))," ",VLOOKUP($BJ44,Ref_Invest!$C$3:$E$31,3,FALSE))</f>
        <v xml:space="preserve"> </v>
      </c>
      <c r="BP44" s="264"/>
      <c r="BQ44" s="264"/>
      <c r="BR44" s="264"/>
      <c r="BS44" s="313" t="str">
        <f>IF(ISNA(VLOOKUP($AP44,Ref_Invest!$C$3:$P$31,12,FALSE))," ",ROUND(VLOOKUP($AP44,Ref_Invest!$C$3:$P$31,12,FALSE),2))</f>
        <v xml:space="preserve"> </v>
      </c>
      <c r="BT44" s="313"/>
      <c r="BU44" s="313" t="str">
        <f>IF(ISNA(VLOOKUP($AP44,Ref_Invest!$C$3:$P$31,14,FALSE))," ",ROUND(VLOOKUP($AP44,Ref_Invest!$C$3:$P$31,14,FALSE),2))</f>
        <v xml:space="preserve"> </v>
      </c>
      <c r="BV44" s="313"/>
      <c r="BW44" s="368"/>
      <c r="BX44" s="368"/>
      <c r="BY44" s="369" t="str">
        <f t="shared" ref="BY44" si="16">IF(BW44="",BU44,BW44)</f>
        <v xml:space="preserve"> </v>
      </c>
    </row>
    <row r="45" spans="1:77">
      <c r="A45" s="114" t="str">
        <f>IF(C45=" ","",VLOOKUP(C45,Ref_Invest!$E$3:$H$33,4,FALSE))</f>
        <v/>
      </c>
      <c r="B45" s="114" t="str">
        <f t="shared" si="2"/>
        <v/>
      </c>
      <c r="C45" s="320" t="str">
        <f>IF(Saisie_usager!F45&lt;&gt;"",Saisie_usager!F45," ")</f>
        <v xml:space="preserve"> </v>
      </c>
      <c r="D45" s="321"/>
      <c r="E45" s="321"/>
      <c r="F45" s="322"/>
      <c r="G45" s="320" t="str">
        <f>IF(Saisie_usager!J45&lt;&gt;"",Saisie_usager!J45,"")</f>
        <v/>
      </c>
      <c r="H45" s="321"/>
      <c r="I45" s="322"/>
      <c r="J45" s="175" t="str">
        <f>IF(Saisie_usager!M45&lt;&gt;"",Saisie_usager!M45,"")</f>
        <v/>
      </c>
      <c r="K45" s="113"/>
      <c r="L45" s="173" t="str">
        <f>IF(K45="",Saisie_usager!O45,K45*VLOOKUP($C45,Ref_Invest!$E$3:$K$31,7,FALSE))</f>
        <v/>
      </c>
      <c r="M45" s="165" t="str">
        <f>IF(Saisie_usager!P45&lt;&gt;"",Saisie_usager!P45,"")</f>
        <v/>
      </c>
      <c r="N45" s="6" t="str">
        <f>IF(Saisie_usager!Q45&lt;&gt;"",Saisie_usager!Q45,"")</f>
        <v/>
      </c>
      <c r="O45" s="166" t="str">
        <f>IF(Saisie_usager!R45&lt;&gt;"",Saisie_usager!R45,"")</f>
        <v/>
      </c>
      <c r="P45" s="263" t="str">
        <f>IF(Saisie_usager!F45&lt;&gt;"",Saisie_usager!F45,"")</f>
        <v/>
      </c>
      <c r="Q45" s="323"/>
      <c r="R45" s="323"/>
      <c r="S45" s="244"/>
      <c r="T45" s="324"/>
      <c r="U45" s="325"/>
      <c r="V45" s="326"/>
      <c r="W45" s="5"/>
      <c r="X45" s="165" t="str">
        <f>IF(Saisie_usager!T45&lt;&gt;"",Saisie_usager!T45,"")</f>
        <v/>
      </c>
      <c r="Y45" s="6" t="str">
        <f>IF(Saisie_usager!U45&lt;&gt;"",Saisie_usager!U45,"")</f>
        <v/>
      </c>
      <c r="Z45" s="166" t="str">
        <f>IF(Saisie_usager!V45&lt;&gt;"",Saisie_usager!V45,"")</f>
        <v/>
      </c>
      <c r="AA45" s="5"/>
      <c r="AB45" s="165" t="str">
        <f>IF(Saisie_usager!W45&lt;&gt;"",Saisie_usager!W45,"")</f>
        <v/>
      </c>
      <c r="AC45" s="6" t="str">
        <f>IF(Saisie_usager!X45&lt;&gt;"",Saisie_usager!X45,"")</f>
        <v/>
      </c>
      <c r="AD45" s="166" t="str">
        <f>IF(Saisie_usager!Y45&lt;&gt;"",Saisie_usager!Y45,"")</f>
        <v/>
      </c>
      <c r="AE45" s="5"/>
      <c r="AF45" s="167" t="str">
        <f t="shared" si="0"/>
        <v/>
      </c>
      <c r="AG45" s="176" t="str">
        <f>IF(ISNA(VLOOKUP(P45,Ref_Invest!$E$3:$F$31,2,FALSE)),"",IF(VLOOKUP(P45,Ref_Invest!$E$3:$F$31,2,FALSE)=0,"",VLOOKUP(P45,Ref_Invest!$E$3:$F$31,2,FALSE)))</f>
        <v/>
      </c>
      <c r="AH45" s="174" t="str">
        <f t="shared" si="4"/>
        <v/>
      </c>
      <c r="AI45" s="170" t="str">
        <f t="shared" si="1"/>
        <v/>
      </c>
      <c r="AJ45" s="85" t="str">
        <f>IF(C45="","",IF(ISNA(VLOOKUP(P45,Ref_Invest!$S$3:$T$31,2,FALSE)),"",VLOOKUP(P45,Ref_Invest!$S$3:$T$31,2,FALSE)))</f>
        <v/>
      </c>
      <c r="AK45" s="171" t="str">
        <f>IF(AND(W45&gt;Ref_Invest!$E$46,AA45="",AE45=""),"Deux devis comparatifs (montants éligibles) doivent être renseignés pour cette dépense",IF(AND(W45&gt;Ref_Invest!$E$46,AE45=""),"Un second devis comparatif doit être renseigné (montant éligible) pour cette dépense",IF(AND(W45&gt;=Ref_Invest!$E$45,AA45=""),"Un devis comparatif (montant éligible) doit être renseigné pour cette dépense","")))</f>
        <v/>
      </c>
      <c r="AP45" s="89"/>
      <c r="AQ45" s="264"/>
      <c r="AR45" s="264"/>
      <c r="AS45" s="264"/>
      <c r="AT45" s="264"/>
      <c r="AU45" s="264"/>
      <c r="AV45" s="264"/>
      <c r="AW45" s="264"/>
      <c r="AX45" s="264"/>
      <c r="AY45" s="313"/>
      <c r="AZ45" s="313"/>
      <c r="BJ45" s="89"/>
      <c r="BK45" s="264"/>
      <c r="BL45" s="264"/>
      <c r="BM45" s="264"/>
      <c r="BN45" s="264"/>
      <c r="BO45" s="264"/>
      <c r="BP45" s="264"/>
      <c r="BQ45" s="264"/>
      <c r="BR45" s="264"/>
      <c r="BS45" s="313"/>
      <c r="BT45" s="313"/>
      <c r="BU45" s="313"/>
      <c r="BV45" s="313"/>
      <c r="BW45" s="368"/>
      <c r="BX45" s="368"/>
      <c r="BY45" s="369"/>
    </row>
    <row r="46" spans="1:77">
      <c r="A46" s="114" t="str">
        <f>IF(C46=" ","",VLOOKUP(C46,Ref_Invest!$E$3:$H$33,4,FALSE))</f>
        <v/>
      </c>
      <c r="B46" s="114" t="str">
        <f t="shared" si="2"/>
        <v/>
      </c>
      <c r="C46" s="320" t="str">
        <f>IF(Saisie_usager!F46&lt;&gt;"",Saisie_usager!F46," ")</f>
        <v xml:space="preserve"> </v>
      </c>
      <c r="D46" s="321"/>
      <c r="E46" s="321"/>
      <c r="F46" s="322"/>
      <c r="G46" s="320" t="str">
        <f>IF(Saisie_usager!J46&lt;&gt;"",Saisie_usager!J46,"")</f>
        <v/>
      </c>
      <c r="H46" s="321"/>
      <c r="I46" s="322"/>
      <c r="J46" s="175" t="str">
        <f>IF(Saisie_usager!M46&lt;&gt;"",Saisie_usager!M46,"")</f>
        <v/>
      </c>
      <c r="K46" s="113"/>
      <c r="L46" s="173" t="str">
        <f>IF(K46="",Saisie_usager!O46,K46*VLOOKUP($C46,Ref_Invest!$E$3:$K$31,7,FALSE))</f>
        <v/>
      </c>
      <c r="M46" s="165" t="str">
        <f>IF(Saisie_usager!P46&lt;&gt;"",Saisie_usager!P46,"")</f>
        <v/>
      </c>
      <c r="N46" s="6" t="str">
        <f>IF(Saisie_usager!Q46&lt;&gt;"",Saisie_usager!Q46,"")</f>
        <v/>
      </c>
      <c r="O46" s="166" t="str">
        <f>IF(Saisie_usager!R46&lt;&gt;"",Saisie_usager!R46,"")</f>
        <v/>
      </c>
      <c r="P46" s="263" t="str">
        <f>IF(Saisie_usager!F46&lt;&gt;"",Saisie_usager!F46,"")</f>
        <v/>
      </c>
      <c r="Q46" s="323"/>
      <c r="R46" s="323"/>
      <c r="S46" s="244"/>
      <c r="T46" s="324"/>
      <c r="U46" s="325"/>
      <c r="V46" s="326"/>
      <c r="W46" s="5"/>
      <c r="X46" s="165" t="str">
        <f>IF(Saisie_usager!T46&lt;&gt;"",Saisie_usager!T46,"")</f>
        <v/>
      </c>
      <c r="Y46" s="6" t="str">
        <f>IF(Saisie_usager!U46&lt;&gt;"",Saisie_usager!U46,"")</f>
        <v/>
      </c>
      <c r="Z46" s="166" t="str">
        <f>IF(Saisie_usager!V46&lt;&gt;"",Saisie_usager!V46,"")</f>
        <v/>
      </c>
      <c r="AA46" s="5"/>
      <c r="AB46" s="165" t="str">
        <f>IF(Saisie_usager!W46&lt;&gt;"",Saisie_usager!W46,"")</f>
        <v/>
      </c>
      <c r="AC46" s="6" t="str">
        <f>IF(Saisie_usager!X46&lt;&gt;"",Saisie_usager!X46,"")</f>
        <v/>
      </c>
      <c r="AD46" s="166" t="str">
        <f>IF(Saisie_usager!Y46&lt;&gt;"",Saisie_usager!Y46,"")</f>
        <v/>
      </c>
      <c r="AE46" s="5"/>
      <c r="AF46" s="167" t="str">
        <f t="shared" si="0"/>
        <v/>
      </c>
      <c r="AG46" s="176" t="str">
        <f>IF(ISNA(VLOOKUP(P46,Ref_Invest!$E$3:$F$31,2,FALSE)),"",IF(VLOOKUP(P46,Ref_Invest!$E$3:$F$31,2,FALSE)=0,"",VLOOKUP(P46,Ref_Invest!$E$3:$F$31,2,FALSE)))</f>
        <v/>
      </c>
      <c r="AH46" s="174" t="str">
        <f t="shared" si="4"/>
        <v/>
      </c>
      <c r="AI46" s="170" t="str">
        <f t="shared" si="1"/>
        <v/>
      </c>
      <c r="AJ46" s="85" t="str">
        <f>IF(C46="","",IF(ISNA(VLOOKUP(P46,Ref_Invest!$S$3:$T$31,2,FALSE)),"",VLOOKUP(P46,Ref_Invest!$S$3:$T$31,2,FALSE)))</f>
        <v/>
      </c>
      <c r="AK46" s="171" t="str">
        <f>IF(AND(W46&gt;Ref_Invest!$E$46,AA46="",AE46=""),"Deux devis comparatifs (montants éligibles) doivent être renseignés pour cette dépense",IF(AND(W46&gt;Ref_Invest!$E$46,AE46=""),"Un second devis comparatif doit être renseigné (montant éligible) pour cette dépense",IF(AND(W46&gt;=Ref_Invest!$E$45,AA46=""),"Un devis comparatif (montant éligible) doit être renseigné pour cette dépense","")))</f>
        <v/>
      </c>
      <c r="AP46" s="89">
        <v>14</v>
      </c>
      <c r="AQ46" s="264" t="str">
        <f>IF(Ref_Invest!$F$50=0,IF(ISNA(VLOOKUP($AP46,Ref_Invest!$C$3:$D$31,2,FALSE))," ",VLOOKUP($AP46,Ref_Invest!$C$3:$D$31,2,FALSE)),IF(Ref_Invest!$F$50=1,IF(ISNA(VLOOKUP($AP46,Ref_Invest!$C$34:$D$39,2,FALSE))," ",VLOOKUP($AP46,Ref_Invest!$C$34:$D$39,2,FALSE))))</f>
        <v xml:space="preserve"> </v>
      </c>
      <c r="AR46" s="264"/>
      <c r="AS46" s="264"/>
      <c r="AT46" s="264"/>
      <c r="AU46" s="264" t="str">
        <f>IF(Ref_Invest!$F$50=1," ",IF(ISNA(VLOOKUP($AP46,Ref_Invest!$C$3:$E$31,3,FALSE))," ",VLOOKUP($AP46,Ref_Invest!$C$3:$E$31,3,FALSE)))</f>
        <v xml:space="preserve"> </v>
      </c>
      <c r="AV46" s="264"/>
      <c r="AW46" s="264"/>
      <c r="AX46" s="264"/>
      <c r="AY46" s="313" t="str">
        <f>IF(Ref_Invest!$F$50=0,IF(ISNA(VLOOKUP($AP46,Ref_Invest!$C$3:$P$31,14,FALSE))," ",ROUND(VLOOKUP($AP46,Ref_Invest!$C$3:$P$31,14,FALSE),2)),IF(Ref_Invest!$F$50=1,IF(ISNA(VLOOKUP($AP46,Ref_Invest!$C$34:$Q$39,15,FALSE))," ",ROUND(VLOOKUP($AP46,Ref_Invest!$C$34:$Q$39,15,FALSE),2))))</f>
        <v xml:space="preserve"> </v>
      </c>
      <c r="AZ46" s="313"/>
      <c r="BJ46" s="89">
        <v>14</v>
      </c>
      <c r="BK46" s="264" t="str">
        <f>IF(ISNA(VLOOKUP($BJ46,Ref_Invest!$C$3:$D$31,2,FALSE))," ",VLOOKUP($BJ46,Ref_Invest!$C$3:$D$31,2,FALSE))</f>
        <v xml:space="preserve"> </v>
      </c>
      <c r="BL46" s="264"/>
      <c r="BM46" s="264"/>
      <c r="BN46" s="264"/>
      <c r="BO46" s="264" t="str">
        <f>IF(ISNA(VLOOKUP($BJ46,Ref_Invest!$C$3:$E$31,3,FALSE))," ",VLOOKUP($BJ46,Ref_Invest!$C$3:$E$31,3,FALSE))</f>
        <v xml:space="preserve"> </v>
      </c>
      <c r="BP46" s="264"/>
      <c r="BQ46" s="264"/>
      <c r="BR46" s="264"/>
      <c r="BS46" s="313" t="str">
        <f>IF(ISNA(VLOOKUP($AP46,Ref_Invest!$C$3:$P$31,12,FALSE))," ",ROUND(VLOOKUP($AP46,Ref_Invest!$C$3:$P$31,12,FALSE),2))</f>
        <v xml:space="preserve"> </v>
      </c>
      <c r="BT46" s="313"/>
      <c r="BU46" s="313" t="str">
        <f>IF(ISNA(VLOOKUP($AP46,Ref_Invest!$C$3:$P$31,14,FALSE))," ",ROUND(VLOOKUP($AP46,Ref_Invest!$C$3:$P$31,14,FALSE),2))</f>
        <v xml:space="preserve"> </v>
      </c>
      <c r="BV46" s="313"/>
      <c r="BW46" s="368"/>
      <c r="BX46" s="368"/>
      <c r="BY46" s="369" t="str">
        <f t="shared" ref="BY46" si="17">IF(BW46="",BU46,BW46)</f>
        <v xml:space="preserve"> </v>
      </c>
    </row>
    <row r="47" spans="1:77">
      <c r="A47" s="114" t="str">
        <f>IF(C47=" ","",VLOOKUP(C47,Ref_Invest!$E$3:$H$33,4,FALSE))</f>
        <v/>
      </c>
      <c r="B47" s="114" t="str">
        <f t="shared" si="2"/>
        <v/>
      </c>
      <c r="C47" s="320" t="str">
        <f>IF(Saisie_usager!F47&lt;&gt;"",Saisie_usager!F47," ")</f>
        <v xml:space="preserve"> </v>
      </c>
      <c r="D47" s="321"/>
      <c r="E47" s="321"/>
      <c r="F47" s="322"/>
      <c r="G47" s="320" t="str">
        <f>IF(Saisie_usager!J47&lt;&gt;"",Saisie_usager!J47,"")</f>
        <v/>
      </c>
      <c r="H47" s="321"/>
      <c r="I47" s="322"/>
      <c r="J47" s="175" t="str">
        <f>IF(Saisie_usager!M47&lt;&gt;"",Saisie_usager!M47,"")</f>
        <v/>
      </c>
      <c r="K47" s="113"/>
      <c r="L47" s="173" t="str">
        <f>IF(K47="",Saisie_usager!O47,K47*VLOOKUP($C47,Ref_Invest!$E$3:$K$31,7,FALSE))</f>
        <v/>
      </c>
      <c r="M47" s="165" t="str">
        <f>IF(Saisie_usager!P47&lt;&gt;"",Saisie_usager!P47,"")</f>
        <v/>
      </c>
      <c r="N47" s="6" t="str">
        <f>IF(Saisie_usager!Q47&lt;&gt;"",Saisie_usager!Q47,"")</f>
        <v/>
      </c>
      <c r="O47" s="166" t="str">
        <f>IF(Saisie_usager!R47&lt;&gt;"",Saisie_usager!R47,"")</f>
        <v/>
      </c>
      <c r="P47" s="263" t="str">
        <f>IF(Saisie_usager!F47&lt;&gt;"",Saisie_usager!F47,"")</f>
        <v/>
      </c>
      <c r="Q47" s="323"/>
      <c r="R47" s="323"/>
      <c r="S47" s="244"/>
      <c r="T47" s="324"/>
      <c r="U47" s="325"/>
      <c r="V47" s="326"/>
      <c r="W47" s="5"/>
      <c r="X47" s="165" t="str">
        <f>IF(Saisie_usager!T47&lt;&gt;"",Saisie_usager!T47,"")</f>
        <v/>
      </c>
      <c r="Y47" s="6" t="str">
        <f>IF(Saisie_usager!U47&lt;&gt;"",Saisie_usager!U47,"")</f>
        <v/>
      </c>
      <c r="Z47" s="166" t="str">
        <f>IF(Saisie_usager!V47&lt;&gt;"",Saisie_usager!V47,"")</f>
        <v/>
      </c>
      <c r="AA47" s="5"/>
      <c r="AB47" s="165" t="str">
        <f>IF(Saisie_usager!W47&lt;&gt;"",Saisie_usager!W47,"")</f>
        <v/>
      </c>
      <c r="AC47" s="6" t="str">
        <f>IF(Saisie_usager!X47&lt;&gt;"",Saisie_usager!X47,"")</f>
        <v/>
      </c>
      <c r="AD47" s="166" t="str">
        <f>IF(Saisie_usager!Y47&lt;&gt;"",Saisie_usager!Y47,"")</f>
        <v/>
      </c>
      <c r="AE47" s="5"/>
      <c r="AF47" s="167" t="str">
        <f t="shared" si="0"/>
        <v/>
      </c>
      <c r="AG47" s="176" t="str">
        <f>IF(ISNA(VLOOKUP(P47,Ref_Invest!$E$3:$F$31,2,FALSE)),"",IF(VLOOKUP(P47,Ref_Invest!$E$3:$F$31,2,FALSE)=0,"",VLOOKUP(P47,Ref_Invest!$E$3:$F$31,2,FALSE)))</f>
        <v/>
      </c>
      <c r="AH47" s="174" t="str">
        <f t="shared" si="4"/>
        <v/>
      </c>
      <c r="AI47" s="170" t="str">
        <f t="shared" si="1"/>
        <v/>
      </c>
      <c r="AJ47" s="85" t="str">
        <f>IF(C47="","",IF(ISNA(VLOOKUP(P47,Ref_Invest!$S$3:$T$31,2,FALSE)),"",VLOOKUP(P47,Ref_Invest!$S$3:$T$31,2,FALSE)))</f>
        <v/>
      </c>
      <c r="AK47" s="171" t="str">
        <f>IF(AND(W47&gt;Ref_Invest!$E$46,AA47="",AE47=""),"Deux devis comparatifs (montants éligibles) doivent être renseignés pour cette dépense",IF(AND(W47&gt;Ref_Invest!$E$46,AE47=""),"Un second devis comparatif doit être renseigné (montant éligible) pour cette dépense",IF(AND(W47&gt;=Ref_Invest!$E$45,AA47=""),"Un devis comparatif (montant éligible) doit être renseigné pour cette dépense","")))</f>
        <v/>
      </c>
      <c r="AP47" s="89"/>
      <c r="AQ47" s="264"/>
      <c r="AR47" s="264"/>
      <c r="AS47" s="264"/>
      <c r="AT47" s="264"/>
      <c r="AU47" s="264"/>
      <c r="AV47" s="264"/>
      <c r="AW47" s="264"/>
      <c r="AX47" s="264"/>
      <c r="AY47" s="313"/>
      <c r="AZ47" s="313"/>
      <c r="BJ47" s="89"/>
      <c r="BK47" s="264"/>
      <c r="BL47" s="264"/>
      <c r="BM47" s="264"/>
      <c r="BN47" s="264"/>
      <c r="BO47" s="264"/>
      <c r="BP47" s="264"/>
      <c r="BQ47" s="264"/>
      <c r="BR47" s="264"/>
      <c r="BS47" s="313"/>
      <c r="BT47" s="313"/>
      <c r="BU47" s="313"/>
      <c r="BV47" s="313"/>
      <c r="BW47" s="368"/>
      <c r="BX47" s="368"/>
      <c r="BY47" s="369"/>
    </row>
    <row r="48" spans="1:77">
      <c r="A48" s="114" t="str">
        <f>IF(C48=" ","",VLOOKUP(C48,Ref_Invest!$E$3:$H$33,4,FALSE))</f>
        <v/>
      </c>
      <c r="B48" s="114" t="str">
        <f t="shared" si="2"/>
        <v/>
      </c>
      <c r="C48" s="320" t="str">
        <f>IF(Saisie_usager!F48&lt;&gt;"",Saisie_usager!F48," ")</f>
        <v xml:space="preserve"> </v>
      </c>
      <c r="D48" s="321"/>
      <c r="E48" s="321"/>
      <c r="F48" s="322"/>
      <c r="G48" s="320" t="str">
        <f>IF(Saisie_usager!J48&lt;&gt;"",Saisie_usager!J48,"")</f>
        <v/>
      </c>
      <c r="H48" s="321"/>
      <c r="I48" s="322"/>
      <c r="J48" s="175" t="str">
        <f>IF(Saisie_usager!M48&lt;&gt;"",Saisie_usager!M48,"")</f>
        <v/>
      </c>
      <c r="K48" s="113"/>
      <c r="L48" s="173" t="str">
        <f>IF(K48="",Saisie_usager!O48,K48*VLOOKUP($C48,Ref_Invest!$E$3:$K$31,7,FALSE))</f>
        <v/>
      </c>
      <c r="M48" s="165" t="str">
        <f>IF(Saisie_usager!P48&lt;&gt;"",Saisie_usager!P48,"")</f>
        <v/>
      </c>
      <c r="N48" s="6" t="str">
        <f>IF(Saisie_usager!Q48&lt;&gt;"",Saisie_usager!Q48,"")</f>
        <v/>
      </c>
      <c r="O48" s="166" t="str">
        <f>IF(Saisie_usager!R48&lt;&gt;"",Saisie_usager!R48,"")</f>
        <v/>
      </c>
      <c r="P48" s="263" t="str">
        <f>IF(Saisie_usager!F48&lt;&gt;"",Saisie_usager!F48,"")</f>
        <v/>
      </c>
      <c r="Q48" s="323"/>
      <c r="R48" s="323"/>
      <c r="S48" s="244"/>
      <c r="T48" s="324"/>
      <c r="U48" s="325"/>
      <c r="V48" s="326"/>
      <c r="W48" s="5"/>
      <c r="X48" s="165" t="str">
        <f>IF(Saisie_usager!T48&lt;&gt;"",Saisie_usager!T48,"")</f>
        <v/>
      </c>
      <c r="Y48" s="6" t="str">
        <f>IF(Saisie_usager!U48&lt;&gt;"",Saisie_usager!U48,"")</f>
        <v/>
      </c>
      <c r="Z48" s="166" t="str">
        <f>IF(Saisie_usager!V48&lt;&gt;"",Saisie_usager!V48,"")</f>
        <v/>
      </c>
      <c r="AA48" s="5"/>
      <c r="AB48" s="165" t="str">
        <f>IF(Saisie_usager!W48&lt;&gt;"",Saisie_usager!W48,"")</f>
        <v/>
      </c>
      <c r="AC48" s="6" t="str">
        <f>IF(Saisie_usager!X48&lt;&gt;"",Saisie_usager!X48,"")</f>
        <v/>
      </c>
      <c r="AD48" s="166" t="str">
        <f>IF(Saisie_usager!Y48&lt;&gt;"",Saisie_usager!Y48,"")</f>
        <v/>
      </c>
      <c r="AE48" s="5"/>
      <c r="AF48" s="167" t="str">
        <f t="shared" si="0"/>
        <v/>
      </c>
      <c r="AG48" s="176" t="str">
        <f>IF(ISNA(VLOOKUP(P48,Ref_Invest!$E$3:$F$31,2,FALSE)),"",IF(VLOOKUP(P48,Ref_Invest!$E$3:$F$31,2,FALSE)=0,"",VLOOKUP(P48,Ref_Invest!$E$3:$F$31,2,FALSE)))</f>
        <v/>
      </c>
      <c r="AH48" s="174" t="str">
        <f t="shared" si="4"/>
        <v/>
      </c>
      <c r="AI48" s="170" t="str">
        <f t="shared" si="1"/>
        <v/>
      </c>
      <c r="AJ48" s="85" t="str">
        <f>IF(C48="","",IF(ISNA(VLOOKUP(P48,Ref_Invest!$S$3:$T$31,2,FALSE)),"",VLOOKUP(P48,Ref_Invest!$S$3:$T$31,2,FALSE)))</f>
        <v/>
      </c>
      <c r="AK48" s="171" t="str">
        <f>IF(AND(W48&gt;Ref_Invest!$E$46,AA48="",AE48=""),"Deux devis comparatifs (montants éligibles) doivent être renseignés pour cette dépense",IF(AND(W48&gt;Ref_Invest!$E$46,AE48=""),"Un second devis comparatif doit être renseigné (montant éligible) pour cette dépense",IF(AND(W48&gt;=Ref_Invest!$E$45,AA48=""),"Un devis comparatif (montant éligible) doit être renseigné pour cette dépense","")))</f>
        <v/>
      </c>
      <c r="AP48" s="89">
        <v>15</v>
      </c>
      <c r="AQ48" s="264" t="str">
        <f>IF(Ref_Invest!$F$50=0,IF(ISNA(VLOOKUP($AP48,Ref_Invest!$C$3:$D$31,2,FALSE))," ",VLOOKUP($AP48,Ref_Invest!$C$3:$D$31,2,FALSE)),IF(Ref_Invest!$F$50=1,IF(ISNA(VLOOKUP($AP48,Ref_Invest!$C$34:$D$39,2,FALSE))," ",VLOOKUP($AP48,Ref_Invest!$C$34:$D$39,2,FALSE))))</f>
        <v xml:space="preserve"> </v>
      </c>
      <c r="AR48" s="264"/>
      <c r="AS48" s="264"/>
      <c r="AT48" s="264"/>
      <c r="AU48" s="264" t="str">
        <f>IF(Ref_Invest!$F$50=1," ",IF(ISNA(VLOOKUP($AP48,Ref_Invest!$C$3:$E$31,3,FALSE))," ",VLOOKUP($AP48,Ref_Invest!$C$3:$E$31,3,FALSE)))</f>
        <v xml:space="preserve"> </v>
      </c>
      <c r="AV48" s="264"/>
      <c r="AW48" s="264"/>
      <c r="AX48" s="264"/>
      <c r="AY48" s="313" t="str">
        <f>IF(Ref_Invest!$F$50=0,IF(ISNA(VLOOKUP($AP48,Ref_Invest!$C$3:$P$31,14,FALSE))," ",ROUND(VLOOKUP($AP48,Ref_Invest!$C$3:$P$31,14,FALSE),2)),IF(Ref_Invest!$F$50=1,IF(ISNA(VLOOKUP($AP48,Ref_Invest!$C$34:$Q$39,15,FALSE))," ",ROUND(VLOOKUP($AP48,Ref_Invest!$C$34:$Q$39,15,FALSE),2))))</f>
        <v xml:space="preserve"> </v>
      </c>
      <c r="AZ48" s="313"/>
      <c r="BJ48" s="89">
        <v>15</v>
      </c>
      <c r="BK48" s="264" t="str">
        <f>IF(ISNA(VLOOKUP($BJ48,Ref_Invest!$C$3:$D$31,2,FALSE))," ",VLOOKUP($BJ48,Ref_Invest!$C$3:$D$31,2,FALSE))</f>
        <v xml:space="preserve"> </v>
      </c>
      <c r="BL48" s="264"/>
      <c r="BM48" s="264"/>
      <c r="BN48" s="264"/>
      <c r="BO48" s="264" t="str">
        <f>IF(ISNA(VLOOKUP($BJ48,Ref_Invest!$C$3:$E$31,3,FALSE))," ",VLOOKUP($BJ48,Ref_Invest!$C$3:$E$31,3,FALSE))</f>
        <v xml:space="preserve"> </v>
      </c>
      <c r="BP48" s="264"/>
      <c r="BQ48" s="264"/>
      <c r="BR48" s="264"/>
      <c r="BS48" s="313" t="str">
        <f>IF(ISNA(VLOOKUP($AP48,Ref_Invest!$C$3:$P$31,12,FALSE))," ",ROUND(VLOOKUP($AP48,Ref_Invest!$C$3:$P$31,12,FALSE),2))</f>
        <v xml:space="preserve"> </v>
      </c>
      <c r="BT48" s="313"/>
      <c r="BU48" s="313" t="str">
        <f>IF(ISNA(VLOOKUP($AP48,Ref_Invest!$C$3:$P$31,14,FALSE))," ",ROUND(VLOOKUP($AP48,Ref_Invest!$C$3:$P$31,14,FALSE),2))</f>
        <v xml:space="preserve"> </v>
      </c>
      <c r="BV48" s="313"/>
      <c r="BW48" s="368"/>
      <c r="BX48" s="368"/>
      <c r="BY48" s="369" t="str">
        <f t="shared" ref="BY48" si="18">IF(BW48="",BU48,BW48)</f>
        <v xml:space="preserve"> </v>
      </c>
    </row>
    <row r="49" spans="1:77">
      <c r="A49" s="114" t="str">
        <f>IF(C49=" ","",VLOOKUP(C49,Ref_Invest!$E$3:$H$33,4,FALSE))</f>
        <v/>
      </c>
      <c r="B49" s="114" t="str">
        <f t="shared" si="2"/>
        <v/>
      </c>
      <c r="C49" s="320" t="str">
        <f>IF(Saisie_usager!F49&lt;&gt;"",Saisie_usager!F49," ")</f>
        <v xml:space="preserve"> </v>
      </c>
      <c r="D49" s="321"/>
      <c r="E49" s="321"/>
      <c r="F49" s="322"/>
      <c r="G49" s="320" t="str">
        <f>IF(Saisie_usager!J49&lt;&gt;"",Saisie_usager!J49,"")</f>
        <v/>
      </c>
      <c r="H49" s="321"/>
      <c r="I49" s="322"/>
      <c r="J49" s="175" t="str">
        <f>IF(Saisie_usager!M49&lt;&gt;"",Saisie_usager!M49,"")</f>
        <v/>
      </c>
      <c r="K49" s="113"/>
      <c r="L49" s="173" t="str">
        <f>IF(K49="",Saisie_usager!O49,K49*VLOOKUP($C49,Ref_Invest!$E$3:$K$31,7,FALSE))</f>
        <v/>
      </c>
      <c r="M49" s="165" t="str">
        <f>IF(Saisie_usager!P49&lt;&gt;"",Saisie_usager!P49,"")</f>
        <v/>
      </c>
      <c r="N49" s="6" t="str">
        <f>IF(Saisie_usager!Q49&lt;&gt;"",Saisie_usager!Q49,"")</f>
        <v/>
      </c>
      <c r="O49" s="166" t="str">
        <f>IF(Saisie_usager!R49&lt;&gt;"",Saisie_usager!R49,"")</f>
        <v/>
      </c>
      <c r="P49" s="263" t="str">
        <f>IF(Saisie_usager!F49&lt;&gt;"",Saisie_usager!F49,"")</f>
        <v/>
      </c>
      <c r="Q49" s="323"/>
      <c r="R49" s="323"/>
      <c r="S49" s="244"/>
      <c r="T49" s="324"/>
      <c r="U49" s="325"/>
      <c r="V49" s="326"/>
      <c r="W49" s="5"/>
      <c r="X49" s="165" t="str">
        <f>IF(Saisie_usager!T49&lt;&gt;"",Saisie_usager!T49,"")</f>
        <v/>
      </c>
      <c r="Y49" s="6" t="str">
        <f>IF(Saisie_usager!U49&lt;&gt;"",Saisie_usager!U49,"")</f>
        <v/>
      </c>
      <c r="Z49" s="166" t="str">
        <f>IF(Saisie_usager!V49&lt;&gt;"",Saisie_usager!V49,"")</f>
        <v/>
      </c>
      <c r="AA49" s="5"/>
      <c r="AB49" s="165" t="str">
        <f>IF(Saisie_usager!W49&lt;&gt;"",Saisie_usager!W49,"")</f>
        <v/>
      </c>
      <c r="AC49" s="6" t="str">
        <f>IF(Saisie_usager!X49&lt;&gt;"",Saisie_usager!X49,"")</f>
        <v/>
      </c>
      <c r="AD49" s="166" t="str">
        <f>IF(Saisie_usager!Y49&lt;&gt;"",Saisie_usager!Y49,"")</f>
        <v/>
      </c>
      <c r="AE49" s="5"/>
      <c r="AF49" s="167" t="str">
        <f t="shared" si="0"/>
        <v/>
      </c>
      <c r="AG49" s="176" t="str">
        <f>IF(ISNA(VLOOKUP(P49,Ref_Invest!$E$3:$F$31,2,FALSE)),"",IF(VLOOKUP(P49,Ref_Invest!$E$3:$F$31,2,FALSE)=0,"",VLOOKUP(P49,Ref_Invest!$E$3:$F$31,2,FALSE)))</f>
        <v/>
      </c>
      <c r="AH49" s="174" t="str">
        <f t="shared" si="4"/>
        <v/>
      </c>
      <c r="AI49" s="170" t="str">
        <f t="shared" si="1"/>
        <v/>
      </c>
      <c r="AJ49" s="85" t="str">
        <f>IF(C49="","",IF(ISNA(VLOOKUP(P49,Ref_Invest!$S$3:$T$31,2,FALSE)),"",VLOOKUP(P49,Ref_Invest!$S$3:$T$31,2,FALSE)))</f>
        <v/>
      </c>
      <c r="AK49" s="171" t="str">
        <f>IF(AND(W49&gt;Ref_Invest!$E$46,AA49="",AE49=""),"Deux devis comparatifs (montants éligibles) doivent être renseignés pour cette dépense",IF(AND(W49&gt;Ref_Invest!$E$46,AE49=""),"Un second devis comparatif doit être renseigné (montant éligible) pour cette dépense",IF(AND(W49&gt;=Ref_Invest!$E$45,AA49=""),"Un devis comparatif (montant éligible) doit être renseigné pour cette dépense","")))</f>
        <v/>
      </c>
      <c r="AP49" s="89"/>
      <c r="AQ49" s="264"/>
      <c r="AR49" s="264"/>
      <c r="AS49" s="264"/>
      <c r="AT49" s="264"/>
      <c r="AU49" s="264"/>
      <c r="AV49" s="264"/>
      <c r="AW49" s="264"/>
      <c r="AX49" s="264"/>
      <c r="AY49" s="313"/>
      <c r="AZ49" s="313"/>
      <c r="BJ49" s="89"/>
      <c r="BK49" s="264"/>
      <c r="BL49" s="264"/>
      <c r="BM49" s="264"/>
      <c r="BN49" s="264"/>
      <c r="BO49" s="264"/>
      <c r="BP49" s="264"/>
      <c r="BQ49" s="264"/>
      <c r="BR49" s="264"/>
      <c r="BS49" s="313"/>
      <c r="BT49" s="313"/>
      <c r="BU49" s="313"/>
      <c r="BV49" s="313"/>
      <c r="BW49" s="368"/>
      <c r="BX49" s="368"/>
      <c r="BY49" s="369"/>
    </row>
    <row r="50" spans="1:77">
      <c r="A50" s="114" t="str">
        <f>IF(C50=" ","",VLOOKUP(C50,Ref_Invest!$E$3:$H$33,4,FALSE))</f>
        <v/>
      </c>
      <c r="B50" s="114" t="str">
        <f t="shared" si="2"/>
        <v/>
      </c>
      <c r="C50" s="320" t="str">
        <f>IF(Saisie_usager!F50&lt;&gt;"",Saisie_usager!F50," ")</f>
        <v xml:space="preserve"> </v>
      </c>
      <c r="D50" s="321"/>
      <c r="E50" s="321"/>
      <c r="F50" s="322"/>
      <c r="G50" s="320" t="str">
        <f>IF(Saisie_usager!J50&lt;&gt;"",Saisie_usager!J50,"")</f>
        <v/>
      </c>
      <c r="H50" s="321"/>
      <c r="I50" s="322"/>
      <c r="J50" s="175" t="str">
        <f>IF(Saisie_usager!M50&lt;&gt;"",Saisie_usager!M50,"")</f>
        <v/>
      </c>
      <c r="K50" s="113"/>
      <c r="L50" s="173" t="str">
        <f>IF(K50="",Saisie_usager!O50,K50*VLOOKUP($C50,Ref_Invest!$E$3:$K$31,7,FALSE))</f>
        <v/>
      </c>
      <c r="M50" s="165" t="str">
        <f>IF(Saisie_usager!P50&lt;&gt;"",Saisie_usager!P50,"")</f>
        <v/>
      </c>
      <c r="N50" s="6" t="str">
        <f>IF(Saisie_usager!Q50&lt;&gt;"",Saisie_usager!Q50,"")</f>
        <v/>
      </c>
      <c r="O50" s="166" t="str">
        <f>IF(Saisie_usager!R50&lt;&gt;"",Saisie_usager!R50,"")</f>
        <v/>
      </c>
      <c r="P50" s="263" t="str">
        <f>IF(Saisie_usager!F50&lt;&gt;"",Saisie_usager!F50,"")</f>
        <v/>
      </c>
      <c r="Q50" s="323"/>
      <c r="R50" s="323"/>
      <c r="S50" s="244"/>
      <c r="T50" s="324"/>
      <c r="U50" s="325"/>
      <c r="V50" s="326"/>
      <c r="W50" s="5"/>
      <c r="X50" s="165" t="str">
        <f>IF(Saisie_usager!T50&lt;&gt;"",Saisie_usager!T50,"")</f>
        <v/>
      </c>
      <c r="Y50" s="6" t="str">
        <f>IF(Saisie_usager!U50&lt;&gt;"",Saisie_usager!U50,"")</f>
        <v/>
      </c>
      <c r="Z50" s="166" t="str">
        <f>IF(Saisie_usager!V50&lt;&gt;"",Saisie_usager!V50,"")</f>
        <v/>
      </c>
      <c r="AA50" s="5"/>
      <c r="AB50" s="165" t="str">
        <f>IF(Saisie_usager!W50&lt;&gt;"",Saisie_usager!W50,"")</f>
        <v/>
      </c>
      <c r="AC50" s="6" t="str">
        <f>IF(Saisie_usager!X50&lt;&gt;"",Saisie_usager!X50,"")</f>
        <v/>
      </c>
      <c r="AD50" s="166" t="str">
        <f>IF(Saisie_usager!Y50&lt;&gt;"",Saisie_usager!Y50,"")</f>
        <v/>
      </c>
      <c r="AE50" s="5"/>
      <c r="AF50" s="167" t="str">
        <f t="shared" si="0"/>
        <v/>
      </c>
      <c r="AG50" s="176" t="str">
        <f>IF(ISNA(VLOOKUP(P50,Ref_Invest!$E$3:$F$31,2,FALSE)),"",IF(VLOOKUP(P50,Ref_Invest!$E$3:$F$31,2,FALSE)=0,"",VLOOKUP(P50,Ref_Invest!$E$3:$F$31,2,FALSE)))</f>
        <v/>
      </c>
      <c r="AH50" s="174" t="str">
        <f t="shared" si="4"/>
        <v/>
      </c>
      <c r="AI50" s="170" t="str">
        <f t="shared" si="1"/>
        <v/>
      </c>
      <c r="AJ50" s="85" t="str">
        <f>IF(C50="","",IF(ISNA(VLOOKUP(P50,Ref_Invest!$S$3:$T$31,2,FALSE)),"",VLOOKUP(P50,Ref_Invest!$S$3:$T$31,2,FALSE)))</f>
        <v/>
      </c>
      <c r="AK50" s="171" t="str">
        <f>IF(AND(W50&gt;Ref_Invest!$E$46,AA50="",AE50=""),"Deux devis comparatifs (montants éligibles) doivent être renseignés pour cette dépense",IF(AND(W50&gt;Ref_Invest!$E$46,AE50=""),"Un second devis comparatif doit être renseigné (montant éligible) pour cette dépense",IF(AND(W50&gt;=Ref_Invest!$E$45,AA50=""),"Un devis comparatif (montant éligible) doit être renseigné pour cette dépense","")))</f>
        <v/>
      </c>
      <c r="AP50" s="89">
        <v>16</v>
      </c>
      <c r="AQ50" s="264" t="str">
        <f>IF(Ref_Invest!$F$50=0,IF(ISNA(VLOOKUP($AP50,Ref_Invest!$C$3:$D$31,2,FALSE))," ",VLOOKUP($AP50,Ref_Invest!$C$3:$D$31,2,FALSE)),IF(Ref_Invest!$F$50=1,IF(ISNA(VLOOKUP($AP50,Ref_Invest!$C$34:$D$39,2,FALSE))," ",VLOOKUP($AP50,Ref_Invest!$C$34:$D$39,2,FALSE))))</f>
        <v xml:space="preserve"> </v>
      </c>
      <c r="AR50" s="264"/>
      <c r="AS50" s="264"/>
      <c r="AT50" s="264"/>
      <c r="AU50" s="264" t="str">
        <f>IF(Ref_Invest!$F$50=1," ",IF(ISNA(VLOOKUP($AP50,Ref_Invest!$C$3:$E$31,3,FALSE))," ",VLOOKUP($AP50,Ref_Invest!$C$3:$E$31,3,FALSE)))</f>
        <v xml:space="preserve"> </v>
      </c>
      <c r="AV50" s="264"/>
      <c r="AW50" s="264"/>
      <c r="AX50" s="264"/>
      <c r="AY50" s="313" t="str">
        <f>IF(Ref_Invest!$F$50=0,IF(ISNA(VLOOKUP($AP50,Ref_Invest!$C$3:$P$31,14,FALSE))," ",ROUND(VLOOKUP($AP50,Ref_Invest!$C$3:$P$31,14,FALSE),2)),IF(Ref_Invest!$F$50=1,IF(ISNA(VLOOKUP($AP50,Ref_Invest!$C$34:$Q$39,15,FALSE))," ",ROUND(VLOOKUP($AP50,Ref_Invest!$C$34:$Q$39,15,FALSE),2))))</f>
        <v xml:space="preserve"> </v>
      </c>
      <c r="AZ50" s="313"/>
      <c r="BJ50" s="89">
        <v>16</v>
      </c>
      <c r="BK50" s="264" t="str">
        <f>IF(ISNA(VLOOKUP($BJ50,Ref_Invest!$C$3:$D$31,2,FALSE))," ",VLOOKUP($BJ50,Ref_Invest!$C$3:$D$31,2,FALSE))</f>
        <v xml:space="preserve"> </v>
      </c>
      <c r="BL50" s="264"/>
      <c r="BM50" s="264"/>
      <c r="BN50" s="264"/>
      <c r="BO50" s="264" t="str">
        <f>IF(ISNA(VLOOKUP($BJ50,Ref_Invest!$C$3:$E$31,3,FALSE))," ",VLOOKUP($BJ50,Ref_Invest!$C$3:$E$31,3,FALSE))</f>
        <v xml:space="preserve"> </v>
      </c>
      <c r="BP50" s="264"/>
      <c r="BQ50" s="264"/>
      <c r="BR50" s="264"/>
      <c r="BS50" s="313" t="str">
        <f>IF(ISNA(VLOOKUP($AP50,Ref_Invest!$C$3:$P$31,12,FALSE))," ",ROUND(VLOOKUP($AP50,Ref_Invest!$C$3:$P$31,12,FALSE),2))</f>
        <v xml:space="preserve"> </v>
      </c>
      <c r="BT50" s="313"/>
      <c r="BU50" s="313" t="str">
        <f>IF(ISNA(VLOOKUP($AP50,Ref_Invest!$C$3:$P$31,14,FALSE))," ",ROUND(VLOOKUP($AP50,Ref_Invest!$C$3:$P$31,14,FALSE),2))</f>
        <v xml:space="preserve"> </v>
      </c>
      <c r="BV50" s="313"/>
      <c r="BW50" s="368"/>
      <c r="BX50" s="368"/>
      <c r="BY50" s="369" t="str">
        <f t="shared" ref="BY50" si="19">IF(BW50="",BU50,BW50)</f>
        <v xml:space="preserve"> </v>
      </c>
    </row>
    <row r="51" spans="1:77">
      <c r="A51" s="114" t="str">
        <f>IF(C51=" ","",VLOOKUP(C51,Ref_Invest!$E$3:$H$33,4,FALSE))</f>
        <v/>
      </c>
      <c r="B51" s="114" t="str">
        <f t="shared" si="2"/>
        <v/>
      </c>
      <c r="C51" s="320" t="str">
        <f>IF(Saisie_usager!F51&lt;&gt;"",Saisie_usager!F51," ")</f>
        <v xml:space="preserve"> </v>
      </c>
      <c r="D51" s="321"/>
      <c r="E51" s="321"/>
      <c r="F51" s="322"/>
      <c r="G51" s="320" t="str">
        <f>IF(Saisie_usager!J51&lt;&gt;"",Saisie_usager!J51,"")</f>
        <v/>
      </c>
      <c r="H51" s="321"/>
      <c r="I51" s="322"/>
      <c r="J51" s="175" t="str">
        <f>IF(Saisie_usager!M51&lt;&gt;"",Saisie_usager!M51,"")</f>
        <v/>
      </c>
      <c r="K51" s="113"/>
      <c r="L51" s="173" t="str">
        <f>IF(K51="",Saisie_usager!O51,K51*VLOOKUP($C51,Ref_Invest!$E$3:$K$31,7,FALSE))</f>
        <v/>
      </c>
      <c r="M51" s="165" t="str">
        <f>IF(Saisie_usager!P51&lt;&gt;"",Saisie_usager!P51,"")</f>
        <v/>
      </c>
      <c r="N51" s="6" t="str">
        <f>IF(Saisie_usager!Q51&lt;&gt;"",Saisie_usager!Q51,"")</f>
        <v/>
      </c>
      <c r="O51" s="166" t="str">
        <f>IF(Saisie_usager!R51&lt;&gt;"",Saisie_usager!R51,"")</f>
        <v/>
      </c>
      <c r="P51" s="263" t="str">
        <f>IF(Saisie_usager!F51&lt;&gt;"",Saisie_usager!F51,"")</f>
        <v/>
      </c>
      <c r="Q51" s="323"/>
      <c r="R51" s="323"/>
      <c r="S51" s="244"/>
      <c r="T51" s="324"/>
      <c r="U51" s="325"/>
      <c r="V51" s="326"/>
      <c r="W51" s="5"/>
      <c r="X51" s="165" t="str">
        <f>IF(Saisie_usager!T51&lt;&gt;"",Saisie_usager!T51,"")</f>
        <v/>
      </c>
      <c r="Y51" s="6" t="str">
        <f>IF(Saisie_usager!U51&lt;&gt;"",Saisie_usager!U51,"")</f>
        <v/>
      </c>
      <c r="Z51" s="166" t="str">
        <f>IF(Saisie_usager!V51&lt;&gt;"",Saisie_usager!V51,"")</f>
        <v/>
      </c>
      <c r="AA51" s="5"/>
      <c r="AB51" s="165" t="str">
        <f>IF(Saisie_usager!W51&lt;&gt;"",Saisie_usager!W51,"")</f>
        <v/>
      </c>
      <c r="AC51" s="6" t="str">
        <f>IF(Saisie_usager!X51&lt;&gt;"",Saisie_usager!X51,"")</f>
        <v/>
      </c>
      <c r="AD51" s="166" t="str">
        <f>IF(Saisie_usager!Y51&lt;&gt;"",Saisie_usager!Y51,"")</f>
        <v/>
      </c>
      <c r="AE51" s="5"/>
      <c r="AF51" s="167" t="str">
        <f t="shared" si="0"/>
        <v/>
      </c>
      <c r="AG51" s="176" t="str">
        <f>IF(ISNA(VLOOKUP(P51,Ref_Invest!$E$3:$F$31,2,FALSE)),"",IF(VLOOKUP(P51,Ref_Invest!$E$3:$F$31,2,FALSE)=0,"",VLOOKUP(P51,Ref_Invest!$E$3:$F$31,2,FALSE)))</f>
        <v/>
      </c>
      <c r="AH51" s="174" t="str">
        <f t="shared" si="4"/>
        <v/>
      </c>
      <c r="AI51" s="170" t="str">
        <f t="shared" si="1"/>
        <v/>
      </c>
      <c r="AJ51" s="85" t="str">
        <f>IF(C51="","",IF(ISNA(VLOOKUP(P51,Ref_Invest!$S$3:$T$31,2,FALSE)),"",VLOOKUP(P51,Ref_Invest!$S$3:$T$31,2,FALSE)))</f>
        <v/>
      </c>
      <c r="AK51" s="171" t="str">
        <f>IF(AND(W51&gt;Ref_Invest!$E$46,AA51="",AE51=""),"Deux devis comparatifs (montants éligibles) doivent être renseignés pour cette dépense",IF(AND(W51&gt;Ref_Invest!$E$46,AE51=""),"Un second devis comparatif doit être renseigné (montant éligible) pour cette dépense",IF(AND(W51&gt;=Ref_Invest!$E$45,AA51=""),"Un devis comparatif (montant éligible) doit être renseigné pour cette dépense","")))</f>
        <v/>
      </c>
      <c r="AP51" s="89"/>
      <c r="AQ51" s="264"/>
      <c r="AR51" s="264"/>
      <c r="AS51" s="264"/>
      <c r="AT51" s="264"/>
      <c r="AU51" s="264"/>
      <c r="AV51" s="264"/>
      <c r="AW51" s="264"/>
      <c r="AX51" s="264"/>
      <c r="AY51" s="313"/>
      <c r="AZ51" s="313"/>
      <c r="BJ51" s="89"/>
      <c r="BK51" s="264"/>
      <c r="BL51" s="264"/>
      <c r="BM51" s="264"/>
      <c r="BN51" s="264"/>
      <c r="BO51" s="264"/>
      <c r="BP51" s="264"/>
      <c r="BQ51" s="264"/>
      <c r="BR51" s="264"/>
      <c r="BS51" s="313"/>
      <c r="BT51" s="313"/>
      <c r="BU51" s="313"/>
      <c r="BV51" s="313"/>
      <c r="BW51" s="368"/>
      <c r="BX51" s="368"/>
      <c r="BY51" s="369"/>
    </row>
    <row r="52" spans="1:77">
      <c r="A52" s="114" t="str">
        <f>IF(C52=" ","",VLOOKUP(C52,Ref_Invest!$E$3:$H$33,4,FALSE))</f>
        <v/>
      </c>
      <c r="B52" s="114" t="str">
        <f t="shared" si="2"/>
        <v/>
      </c>
      <c r="C52" s="320" t="str">
        <f>IF(Saisie_usager!F52&lt;&gt;"",Saisie_usager!F52," ")</f>
        <v xml:space="preserve"> </v>
      </c>
      <c r="D52" s="321"/>
      <c r="E52" s="321"/>
      <c r="F52" s="322"/>
      <c r="G52" s="320" t="str">
        <f>IF(Saisie_usager!J52&lt;&gt;"",Saisie_usager!J52,"")</f>
        <v/>
      </c>
      <c r="H52" s="321"/>
      <c r="I52" s="322"/>
      <c r="J52" s="175" t="str">
        <f>IF(Saisie_usager!M52&lt;&gt;"",Saisie_usager!M52,"")</f>
        <v/>
      </c>
      <c r="K52" s="113"/>
      <c r="L52" s="173" t="str">
        <f>IF(K52="",Saisie_usager!O52,K52*VLOOKUP($C52,Ref_Invest!$E$3:$K$31,7,FALSE))</f>
        <v/>
      </c>
      <c r="M52" s="165" t="str">
        <f>IF(Saisie_usager!P52&lt;&gt;"",Saisie_usager!P52,"")</f>
        <v/>
      </c>
      <c r="N52" s="6" t="str">
        <f>IF(Saisie_usager!Q52&lt;&gt;"",Saisie_usager!Q52,"")</f>
        <v/>
      </c>
      <c r="O52" s="166" t="str">
        <f>IF(Saisie_usager!R52&lt;&gt;"",Saisie_usager!R52,"")</f>
        <v/>
      </c>
      <c r="P52" s="263" t="str">
        <f>IF(Saisie_usager!F52&lt;&gt;"",Saisie_usager!F52,"")</f>
        <v/>
      </c>
      <c r="Q52" s="323"/>
      <c r="R52" s="323"/>
      <c r="S52" s="244"/>
      <c r="T52" s="324"/>
      <c r="U52" s="325"/>
      <c r="V52" s="326"/>
      <c r="W52" s="5"/>
      <c r="X52" s="165" t="str">
        <f>IF(Saisie_usager!T52&lt;&gt;"",Saisie_usager!T52,"")</f>
        <v/>
      </c>
      <c r="Y52" s="6" t="str">
        <f>IF(Saisie_usager!U52&lt;&gt;"",Saisie_usager!U52,"")</f>
        <v/>
      </c>
      <c r="Z52" s="166" t="str">
        <f>IF(Saisie_usager!V52&lt;&gt;"",Saisie_usager!V52,"")</f>
        <v/>
      </c>
      <c r="AA52" s="5"/>
      <c r="AB52" s="165" t="str">
        <f>IF(Saisie_usager!W52&lt;&gt;"",Saisie_usager!W52,"")</f>
        <v/>
      </c>
      <c r="AC52" s="6" t="str">
        <f>IF(Saisie_usager!X52&lt;&gt;"",Saisie_usager!X52,"")</f>
        <v/>
      </c>
      <c r="AD52" s="166" t="str">
        <f>IF(Saisie_usager!Y52&lt;&gt;"",Saisie_usager!Y52,"")</f>
        <v/>
      </c>
      <c r="AE52" s="5"/>
      <c r="AF52" s="167" t="str">
        <f t="shared" ref="AF52:AF83" si="20">IF(L52&lt;&gt;"",L52,IF(AK52&lt;&gt;"","",IF(W52="","",MIN(W52,IF(AA52="",999999,1.15*AA52),IF(AE52="",999999,1.15*AE52)))))</f>
        <v/>
      </c>
      <c r="AG52" s="176" t="str">
        <f>IF(ISNA(VLOOKUP(P52,Ref_Invest!$E$3:$F$31,2,FALSE)),"",IF(VLOOKUP(P52,Ref_Invest!$E$3:$F$31,2,FALSE)=0,"",VLOOKUP(P52,Ref_Invest!$E$3:$F$31,2,FALSE)))</f>
        <v/>
      </c>
      <c r="AH52" s="174" t="str">
        <f t="shared" si="4"/>
        <v/>
      </c>
      <c r="AI52" s="170" t="str">
        <f t="shared" ref="AI52:AI83" si="21">IF(AH52="","",IF(A52&lt;&gt;"i",AH52*$AI$17/$AH$17,AH52/$AH$15*$AI$16))</f>
        <v/>
      </c>
      <c r="AJ52" s="85" t="str">
        <f>IF(C52="","",IF(ISNA(VLOOKUP(P52,Ref_Invest!$S$3:$T$31,2,FALSE)),"",VLOOKUP(P52,Ref_Invest!$S$3:$T$31,2,FALSE)))</f>
        <v/>
      </c>
      <c r="AK52" s="171" t="str">
        <f>IF(AND(W52&gt;Ref_Invest!$E$46,AA52="",AE52=""),"Deux devis comparatifs (montants éligibles) doivent être renseignés pour cette dépense",IF(AND(W52&gt;Ref_Invest!$E$46,AE52=""),"Un second devis comparatif doit être renseigné (montant éligible) pour cette dépense",IF(AND(W52&gt;=Ref_Invest!$E$45,AA52=""),"Un devis comparatif (montant éligible) doit être renseigné pour cette dépense","")))</f>
        <v/>
      </c>
      <c r="AP52" s="89">
        <v>17</v>
      </c>
      <c r="AQ52" s="264" t="str">
        <f>IF(Ref_Invest!$F$50=0,IF(ISNA(VLOOKUP($AP52,Ref_Invest!$C$3:$D$31,2,FALSE))," ",VLOOKUP($AP52,Ref_Invest!$C$3:$D$31,2,FALSE)),IF(Ref_Invest!$F$50=1,IF(ISNA(VLOOKUP($AP52,Ref_Invest!$C$34:$D$39,2,FALSE))," ",VLOOKUP($AP52,Ref_Invest!$C$34:$D$39,2,FALSE))))</f>
        <v xml:space="preserve"> </v>
      </c>
      <c r="AR52" s="264"/>
      <c r="AS52" s="264"/>
      <c r="AT52" s="264"/>
      <c r="AU52" s="264" t="str">
        <f>IF(Ref_Invest!$F$50=1," ",IF(ISNA(VLOOKUP($AP52,Ref_Invest!$C$3:$E$31,3,FALSE))," ",VLOOKUP($AP52,Ref_Invest!$C$3:$E$31,3,FALSE)))</f>
        <v xml:space="preserve"> </v>
      </c>
      <c r="AV52" s="264"/>
      <c r="AW52" s="264"/>
      <c r="AX52" s="264"/>
      <c r="AY52" s="313" t="str">
        <f>IF(Ref_Invest!$F$50=0,IF(ISNA(VLOOKUP($AP52,Ref_Invest!$C$3:$P$31,14,FALSE))," ",ROUND(VLOOKUP($AP52,Ref_Invest!$C$3:$P$31,14,FALSE),2)),IF(Ref_Invest!$F$50=1,IF(ISNA(VLOOKUP($AP52,Ref_Invest!$C$34:$Q$39,15,FALSE))," ",ROUND(VLOOKUP($AP52,Ref_Invest!$C$34:$Q$39,15,FALSE),2))))</f>
        <v xml:space="preserve"> </v>
      </c>
      <c r="AZ52" s="313"/>
      <c r="BJ52" s="89">
        <v>17</v>
      </c>
      <c r="BK52" s="264" t="str">
        <f>IF(ISNA(VLOOKUP($BJ52,Ref_Invest!$C$3:$D$31,2,FALSE))," ",VLOOKUP($BJ52,Ref_Invest!$C$3:$D$31,2,FALSE))</f>
        <v xml:space="preserve"> </v>
      </c>
      <c r="BL52" s="264"/>
      <c r="BM52" s="264"/>
      <c r="BN52" s="264"/>
      <c r="BO52" s="264" t="str">
        <f>IF(ISNA(VLOOKUP($BJ52,Ref_Invest!$C$3:$E$31,3,FALSE))," ",VLOOKUP($BJ52,Ref_Invest!$C$3:$E$31,3,FALSE))</f>
        <v xml:space="preserve"> </v>
      </c>
      <c r="BP52" s="264"/>
      <c r="BQ52" s="264"/>
      <c r="BR52" s="264"/>
      <c r="BS52" s="313" t="str">
        <f>IF(ISNA(VLOOKUP($AP52,Ref_Invest!$C$3:$P$31,12,FALSE))," ",ROUND(VLOOKUP($AP52,Ref_Invest!$C$3:$P$31,12,FALSE),2))</f>
        <v xml:space="preserve"> </v>
      </c>
      <c r="BT52" s="313"/>
      <c r="BU52" s="313" t="str">
        <f>IF(ISNA(VLOOKUP($AP52,Ref_Invest!$C$3:$P$31,14,FALSE))," ",ROUND(VLOOKUP($AP52,Ref_Invest!$C$3:$P$31,14,FALSE),2))</f>
        <v xml:space="preserve"> </v>
      </c>
      <c r="BV52" s="313"/>
      <c r="BW52" s="368"/>
      <c r="BX52" s="368"/>
      <c r="BY52" s="369" t="str">
        <f t="shared" ref="BY52" si="22">IF(BW52="",BU52,BW52)</f>
        <v xml:space="preserve"> </v>
      </c>
    </row>
    <row r="53" spans="1:77">
      <c r="A53" s="114" t="str">
        <f>IF(C53=" ","",VLOOKUP(C53,Ref_Invest!$E$3:$H$33,4,FALSE))</f>
        <v/>
      </c>
      <c r="B53" s="114" t="str">
        <f t="shared" si="2"/>
        <v/>
      </c>
      <c r="C53" s="320" t="str">
        <f>IF(Saisie_usager!F53&lt;&gt;"",Saisie_usager!F53," ")</f>
        <v xml:space="preserve"> </v>
      </c>
      <c r="D53" s="321"/>
      <c r="E53" s="321"/>
      <c r="F53" s="322"/>
      <c r="G53" s="320" t="str">
        <f>IF(Saisie_usager!J53&lt;&gt;"",Saisie_usager!J53,"")</f>
        <v/>
      </c>
      <c r="H53" s="321"/>
      <c r="I53" s="322"/>
      <c r="J53" s="175" t="str">
        <f>IF(Saisie_usager!M53&lt;&gt;"",Saisie_usager!M53,"")</f>
        <v/>
      </c>
      <c r="K53" s="113"/>
      <c r="L53" s="173" t="str">
        <f>IF(K53="",Saisie_usager!O53,K53*VLOOKUP($C53,Ref_Invest!$E$3:$K$31,7,FALSE))</f>
        <v/>
      </c>
      <c r="M53" s="165" t="str">
        <f>IF(Saisie_usager!P53&lt;&gt;"",Saisie_usager!P53,"")</f>
        <v/>
      </c>
      <c r="N53" s="6" t="str">
        <f>IF(Saisie_usager!Q53&lt;&gt;"",Saisie_usager!Q53,"")</f>
        <v/>
      </c>
      <c r="O53" s="166" t="str">
        <f>IF(Saisie_usager!R53&lt;&gt;"",Saisie_usager!R53,"")</f>
        <v/>
      </c>
      <c r="P53" s="263" t="str">
        <f>IF(Saisie_usager!F53&lt;&gt;"",Saisie_usager!F53,"")</f>
        <v/>
      </c>
      <c r="Q53" s="323"/>
      <c r="R53" s="323"/>
      <c r="S53" s="244"/>
      <c r="T53" s="324"/>
      <c r="U53" s="325"/>
      <c r="V53" s="326"/>
      <c r="W53" s="5"/>
      <c r="X53" s="165" t="str">
        <f>IF(Saisie_usager!T53&lt;&gt;"",Saisie_usager!T53,"")</f>
        <v/>
      </c>
      <c r="Y53" s="6" t="str">
        <f>IF(Saisie_usager!U53&lt;&gt;"",Saisie_usager!U53,"")</f>
        <v/>
      </c>
      <c r="Z53" s="166" t="str">
        <f>IF(Saisie_usager!V53&lt;&gt;"",Saisie_usager!V53,"")</f>
        <v/>
      </c>
      <c r="AA53" s="5"/>
      <c r="AB53" s="165" t="str">
        <f>IF(Saisie_usager!W53&lt;&gt;"",Saisie_usager!W53,"")</f>
        <v/>
      </c>
      <c r="AC53" s="6" t="str">
        <f>IF(Saisie_usager!X53&lt;&gt;"",Saisie_usager!X53,"")</f>
        <v/>
      </c>
      <c r="AD53" s="166" t="str">
        <f>IF(Saisie_usager!Y53&lt;&gt;"",Saisie_usager!Y53,"")</f>
        <v/>
      </c>
      <c r="AE53" s="5"/>
      <c r="AF53" s="167" t="str">
        <f t="shared" si="20"/>
        <v/>
      </c>
      <c r="AG53" s="176" t="str">
        <f>IF(ISNA(VLOOKUP(P53,Ref_Invest!$E$3:$F$31,2,FALSE)),"",IF(VLOOKUP(P53,Ref_Invest!$E$3:$F$31,2,FALSE)=0,"",VLOOKUP(P53,Ref_Invest!$E$3:$F$31,2,FALSE)))</f>
        <v/>
      </c>
      <c r="AH53" s="174" t="str">
        <f t="shared" si="4"/>
        <v/>
      </c>
      <c r="AI53" s="170" t="str">
        <f t="shared" si="21"/>
        <v/>
      </c>
      <c r="AJ53" s="85" t="str">
        <f>IF(C53="","",IF(ISNA(VLOOKUP(P53,Ref_Invest!$S$3:$T$31,2,FALSE)),"",VLOOKUP(P53,Ref_Invest!$S$3:$T$31,2,FALSE)))</f>
        <v/>
      </c>
      <c r="AK53" s="171" t="str">
        <f>IF(AND(W53&gt;Ref_Invest!$E$46,AA53="",AE53=""),"Deux devis comparatifs (montants éligibles) doivent être renseignés pour cette dépense",IF(AND(W53&gt;Ref_Invest!$E$46,AE53=""),"Un second devis comparatif doit être renseigné (montant éligible) pour cette dépense",IF(AND(W53&gt;=Ref_Invest!$E$45,AA53=""),"Un devis comparatif (montant éligible) doit être renseigné pour cette dépense","")))</f>
        <v/>
      </c>
      <c r="AP53" s="89"/>
      <c r="AQ53" s="264"/>
      <c r="AR53" s="264"/>
      <c r="AS53" s="264"/>
      <c r="AT53" s="264"/>
      <c r="AU53" s="264"/>
      <c r="AV53" s="264"/>
      <c r="AW53" s="264"/>
      <c r="AX53" s="264"/>
      <c r="AY53" s="313"/>
      <c r="AZ53" s="313"/>
      <c r="BJ53" s="89"/>
      <c r="BK53" s="264"/>
      <c r="BL53" s="264"/>
      <c r="BM53" s="264"/>
      <c r="BN53" s="264"/>
      <c r="BO53" s="264"/>
      <c r="BP53" s="264"/>
      <c r="BQ53" s="264"/>
      <c r="BR53" s="264"/>
      <c r="BS53" s="313"/>
      <c r="BT53" s="313"/>
      <c r="BU53" s="313"/>
      <c r="BV53" s="313"/>
      <c r="BW53" s="368"/>
      <c r="BX53" s="368"/>
      <c r="BY53" s="369"/>
    </row>
    <row r="54" spans="1:77">
      <c r="A54" s="114" t="str">
        <f>IF(C54=" ","",VLOOKUP(C54,Ref_Invest!$E$3:$H$33,4,FALSE))</f>
        <v/>
      </c>
      <c r="B54" s="114" t="str">
        <f t="shared" si="2"/>
        <v/>
      </c>
      <c r="C54" s="320" t="str">
        <f>IF(Saisie_usager!F54&lt;&gt;"",Saisie_usager!F54," ")</f>
        <v xml:space="preserve"> </v>
      </c>
      <c r="D54" s="321"/>
      <c r="E54" s="321"/>
      <c r="F54" s="322"/>
      <c r="G54" s="320" t="str">
        <f>IF(Saisie_usager!J54&lt;&gt;"",Saisie_usager!J54,"")</f>
        <v/>
      </c>
      <c r="H54" s="321"/>
      <c r="I54" s="322"/>
      <c r="J54" s="175" t="str">
        <f>IF(Saisie_usager!M54&lt;&gt;"",Saisie_usager!M54,"")</f>
        <v/>
      </c>
      <c r="K54" s="113"/>
      <c r="L54" s="173" t="str">
        <f>IF(K54="",Saisie_usager!O54,K54*VLOOKUP($C54,Ref_Invest!$E$3:$K$31,7,FALSE))</f>
        <v/>
      </c>
      <c r="M54" s="165" t="str">
        <f>IF(Saisie_usager!P54&lt;&gt;"",Saisie_usager!P54,"")</f>
        <v/>
      </c>
      <c r="N54" s="6" t="str">
        <f>IF(Saisie_usager!Q54&lt;&gt;"",Saisie_usager!Q54,"")</f>
        <v/>
      </c>
      <c r="O54" s="166" t="str">
        <f>IF(Saisie_usager!R54&lt;&gt;"",Saisie_usager!R54,"")</f>
        <v/>
      </c>
      <c r="P54" s="263" t="str">
        <f>IF(Saisie_usager!F54&lt;&gt;"",Saisie_usager!F54,"")</f>
        <v/>
      </c>
      <c r="Q54" s="323"/>
      <c r="R54" s="323"/>
      <c r="S54" s="244"/>
      <c r="T54" s="324"/>
      <c r="U54" s="325"/>
      <c r="V54" s="326"/>
      <c r="W54" s="5"/>
      <c r="X54" s="165" t="str">
        <f>IF(Saisie_usager!T54&lt;&gt;"",Saisie_usager!T54,"")</f>
        <v/>
      </c>
      <c r="Y54" s="6" t="str">
        <f>IF(Saisie_usager!U54&lt;&gt;"",Saisie_usager!U54,"")</f>
        <v/>
      </c>
      <c r="Z54" s="166" t="str">
        <f>IF(Saisie_usager!V54&lt;&gt;"",Saisie_usager!V54,"")</f>
        <v/>
      </c>
      <c r="AA54" s="5"/>
      <c r="AB54" s="165" t="str">
        <f>IF(Saisie_usager!W54&lt;&gt;"",Saisie_usager!W54,"")</f>
        <v/>
      </c>
      <c r="AC54" s="6" t="str">
        <f>IF(Saisie_usager!X54&lt;&gt;"",Saisie_usager!X54,"")</f>
        <v/>
      </c>
      <c r="AD54" s="166" t="str">
        <f>IF(Saisie_usager!Y54&lt;&gt;"",Saisie_usager!Y54,"")</f>
        <v/>
      </c>
      <c r="AE54" s="5"/>
      <c r="AF54" s="167" t="str">
        <f t="shared" si="20"/>
        <v/>
      </c>
      <c r="AG54" s="176" t="str">
        <f>IF(ISNA(VLOOKUP(P54,Ref_Invest!$E$3:$F$31,2,FALSE)),"",IF(VLOOKUP(P54,Ref_Invest!$E$3:$F$31,2,FALSE)=0,"",VLOOKUP(P54,Ref_Invest!$E$3:$F$31,2,FALSE)))</f>
        <v/>
      </c>
      <c r="AH54" s="174" t="str">
        <f t="shared" si="4"/>
        <v/>
      </c>
      <c r="AI54" s="170" t="str">
        <f t="shared" si="21"/>
        <v/>
      </c>
      <c r="AJ54" s="85" t="str">
        <f>IF(C54="","",IF(ISNA(VLOOKUP(P54,Ref_Invest!$S$3:$T$31,2,FALSE)),"",VLOOKUP(P54,Ref_Invest!$S$3:$T$31,2,FALSE)))</f>
        <v/>
      </c>
      <c r="AK54" s="171" t="str">
        <f>IF(AND(W54&gt;Ref_Invest!$E$46,AA54="",AE54=""),"Deux devis comparatifs (montants éligibles) doivent être renseignés pour cette dépense",IF(AND(W54&gt;Ref_Invest!$E$46,AE54=""),"Un second devis comparatif doit être renseigné (montant éligible) pour cette dépense",IF(AND(W54&gt;=Ref_Invest!$E$45,AA54=""),"Un devis comparatif (montant éligible) doit être renseigné pour cette dépense","")))</f>
        <v/>
      </c>
      <c r="AP54" s="89">
        <v>18</v>
      </c>
      <c r="AQ54" s="264" t="str">
        <f>IF(Ref_Invest!$F$50=0,IF(ISNA(VLOOKUP($AP54,Ref_Invest!$C$3:$D$31,2,FALSE))," ",VLOOKUP($AP54,Ref_Invest!$C$3:$D$31,2,FALSE)),IF(Ref_Invest!$F$50=1,IF(ISNA(VLOOKUP($AP54,Ref_Invest!$C$34:$D$39,2,FALSE))," ",VLOOKUP($AP54,Ref_Invest!$C$34:$D$39,2,FALSE))))</f>
        <v xml:space="preserve"> </v>
      </c>
      <c r="AR54" s="264"/>
      <c r="AS54" s="264"/>
      <c r="AT54" s="264"/>
      <c r="AU54" s="264" t="str">
        <f>IF(Ref_Invest!$F$50=1," ",IF(ISNA(VLOOKUP($AP54,Ref_Invest!$C$3:$E$31,3,FALSE))," ",VLOOKUP($AP54,Ref_Invest!$C$3:$E$31,3,FALSE)))</f>
        <v xml:space="preserve"> </v>
      </c>
      <c r="AV54" s="264"/>
      <c r="AW54" s="264"/>
      <c r="AX54" s="264"/>
      <c r="AY54" s="313" t="str">
        <f>IF(Ref_Invest!$F$50=0,IF(ISNA(VLOOKUP($AP54,Ref_Invest!$C$3:$P$31,14,FALSE))," ",ROUND(VLOOKUP($AP54,Ref_Invest!$C$3:$P$31,14,FALSE),2)),IF(Ref_Invest!$F$50=1,IF(ISNA(VLOOKUP($AP54,Ref_Invest!$C$34:$Q$39,15,FALSE))," ",ROUND(VLOOKUP($AP54,Ref_Invest!$C$34:$Q$39,15,FALSE),2))))</f>
        <v xml:space="preserve"> </v>
      </c>
      <c r="AZ54" s="313"/>
      <c r="BJ54" s="89">
        <v>18</v>
      </c>
      <c r="BK54" s="264" t="str">
        <f>IF(ISNA(VLOOKUP($BJ54,Ref_Invest!$C$3:$D$31,2,FALSE))," ",VLOOKUP($BJ54,Ref_Invest!$C$3:$D$31,2,FALSE))</f>
        <v xml:space="preserve"> </v>
      </c>
      <c r="BL54" s="264"/>
      <c r="BM54" s="264"/>
      <c r="BN54" s="264"/>
      <c r="BO54" s="264" t="str">
        <f>IF(ISNA(VLOOKUP($BJ54,Ref_Invest!$C$3:$E$31,3,FALSE))," ",VLOOKUP($BJ54,Ref_Invest!$C$3:$E$31,3,FALSE))</f>
        <v xml:space="preserve"> </v>
      </c>
      <c r="BP54" s="264"/>
      <c r="BQ54" s="264"/>
      <c r="BR54" s="264"/>
      <c r="BS54" s="313" t="str">
        <f>IF(ISNA(VLOOKUP($AP54,Ref_Invest!$C$3:$P$31,12,FALSE))," ",ROUND(VLOOKUP($AP54,Ref_Invest!$C$3:$P$31,12,FALSE),2))</f>
        <v xml:space="preserve"> </v>
      </c>
      <c r="BT54" s="313"/>
      <c r="BU54" s="313" t="str">
        <f>IF(ISNA(VLOOKUP($AP54,Ref_Invest!$C$3:$P$31,14,FALSE))," ",ROUND(VLOOKUP($AP54,Ref_Invest!$C$3:$P$31,14,FALSE),2))</f>
        <v xml:space="preserve"> </v>
      </c>
      <c r="BV54" s="313"/>
      <c r="BW54" s="368"/>
      <c r="BX54" s="368"/>
      <c r="BY54" s="369" t="str">
        <f t="shared" ref="BY54" si="23">IF(BW54="",BU54,BW54)</f>
        <v xml:space="preserve"> </v>
      </c>
    </row>
    <row r="55" spans="1:77">
      <c r="A55" s="114" t="str">
        <f>IF(C55=" ","",VLOOKUP(C55,Ref_Invest!$E$3:$H$33,4,FALSE))</f>
        <v/>
      </c>
      <c r="B55" s="114" t="str">
        <f t="shared" si="2"/>
        <v/>
      </c>
      <c r="C55" s="320" t="str">
        <f>IF(Saisie_usager!F55&lt;&gt;"",Saisie_usager!F55," ")</f>
        <v xml:space="preserve"> </v>
      </c>
      <c r="D55" s="321"/>
      <c r="E55" s="321"/>
      <c r="F55" s="322"/>
      <c r="G55" s="320" t="str">
        <f>IF(Saisie_usager!J55&lt;&gt;"",Saisie_usager!J55,"")</f>
        <v/>
      </c>
      <c r="H55" s="321"/>
      <c r="I55" s="322"/>
      <c r="J55" s="175" t="str">
        <f>IF(Saisie_usager!M55&lt;&gt;"",Saisie_usager!M55,"")</f>
        <v/>
      </c>
      <c r="K55" s="113"/>
      <c r="L55" s="173" t="str">
        <f>IF(K55="",Saisie_usager!O55,K55*VLOOKUP($C55,Ref_Invest!$E$3:$K$31,7,FALSE))</f>
        <v/>
      </c>
      <c r="M55" s="165" t="str">
        <f>IF(Saisie_usager!P55&lt;&gt;"",Saisie_usager!P55,"")</f>
        <v/>
      </c>
      <c r="N55" s="6" t="str">
        <f>IF(Saisie_usager!Q55&lt;&gt;"",Saisie_usager!Q55,"")</f>
        <v/>
      </c>
      <c r="O55" s="166" t="str">
        <f>IF(Saisie_usager!R55&lt;&gt;"",Saisie_usager!R55,"")</f>
        <v/>
      </c>
      <c r="P55" s="263" t="str">
        <f>IF(Saisie_usager!F55&lt;&gt;"",Saisie_usager!F55,"")</f>
        <v/>
      </c>
      <c r="Q55" s="323"/>
      <c r="R55" s="323"/>
      <c r="S55" s="244"/>
      <c r="T55" s="324"/>
      <c r="U55" s="325"/>
      <c r="V55" s="326"/>
      <c r="W55" s="5"/>
      <c r="X55" s="165" t="str">
        <f>IF(Saisie_usager!T55&lt;&gt;"",Saisie_usager!T55,"")</f>
        <v/>
      </c>
      <c r="Y55" s="6" t="str">
        <f>IF(Saisie_usager!U55&lt;&gt;"",Saisie_usager!U55,"")</f>
        <v/>
      </c>
      <c r="Z55" s="166" t="str">
        <f>IF(Saisie_usager!V55&lt;&gt;"",Saisie_usager!V55,"")</f>
        <v/>
      </c>
      <c r="AA55" s="5"/>
      <c r="AB55" s="165" t="str">
        <f>IF(Saisie_usager!W55&lt;&gt;"",Saisie_usager!W55,"")</f>
        <v/>
      </c>
      <c r="AC55" s="6" t="str">
        <f>IF(Saisie_usager!X55&lt;&gt;"",Saisie_usager!X55,"")</f>
        <v/>
      </c>
      <c r="AD55" s="166" t="str">
        <f>IF(Saisie_usager!Y55&lt;&gt;"",Saisie_usager!Y55,"")</f>
        <v/>
      </c>
      <c r="AE55" s="5"/>
      <c r="AF55" s="167" t="str">
        <f t="shared" si="20"/>
        <v/>
      </c>
      <c r="AG55" s="176" t="str">
        <f>IF(ISNA(VLOOKUP(P55,Ref_Invest!$E$3:$F$31,2,FALSE)),"",IF(VLOOKUP(P55,Ref_Invest!$E$3:$F$31,2,FALSE)=0,"",VLOOKUP(P55,Ref_Invest!$E$3:$F$31,2,FALSE)))</f>
        <v/>
      </c>
      <c r="AH55" s="174" t="str">
        <f t="shared" si="4"/>
        <v/>
      </c>
      <c r="AI55" s="170" t="str">
        <f t="shared" si="21"/>
        <v/>
      </c>
      <c r="AJ55" s="85" t="str">
        <f>IF(C55="","",IF(ISNA(VLOOKUP(P55,Ref_Invest!$S$3:$T$31,2,FALSE)),"",VLOOKUP(P55,Ref_Invest!$S$3:$T$31,2,FALSE)))</f>
        <v/>
      </c>
      <c r="AK55" s="171" t="str">
        <f>IF(AND(W55&gt;Ref_Invest!$E$46,AA55="",AE55=""),"Deux devis comparatifs (montants éligibles) doivent être renseignés pour cette dépense",IF(AND(W55&gt;Ref_Invest!$E$46,AE55=""),"Un second devis comparatif doit être renseigné (montant éligible) pour cette dépense",IF(AND(W55&gt;=Ref_Invest!$E$45,AA55=""),"Un devis comparatif (montant éligible) doit être renseigné pour cette dépense","")))</f>
        <v/>
      </c>
      <c r="AP55" s="89"/>
      <c r="AQ55" s="264"/>
      <c r="AR55" s="264"/>
      <c r="AS55" s="264"/>
      <c r="AT55" s="264"/>
      <c r="AU55" s="264"/>
      <c r="AV55" s="264"/>
      <c r="AW55" s="264"/>
      <c r="AX55" s="264"/>
      <c r="AY55" s="313"/>
      <c r="AZ55" s="313"/>
      <c r="BJ55" s="89"/>
      <c r="BK55" s="264"/>
      <c r="BL55" s="264"/>
      <c r="BM55" s="264"/>
      <c r="BN55" s="264"/>
      <c r="BO55" s="264"/>
      <c r="BP55" s="264"/>
      <c r="BQ55" s="264"/>
      <c r="BR55" s="264"/>
      <c r="BS55" s="313"/>
      <c r="BT55" s="313"/>
      <c r="BU55" s="313"/>
      <c r="BV55" s="313"/>
      <c r="BW55" s="368"/>
      <c r="BX55" s="368"/>
      <c r="BY55" s="369"/>
    </row>
    <row r="56" spans="1:77">
      <c r="A56" s="114" t="str">
        <f>IF(C56=" ","",VLOOKUP(C56,Ref_Invest!$E$3:$H$33,4,FALSE))</f>
        <v/>
      </c>
      <c r="B56" s="114" t="str">
        <f t="shared" si="2"/>
        <v/>
      </c>
      <c r="C56" s="320" t="str">
        <f>IF(Saisie_usager!F56&lt;&gt;"",Saisie_usager!F56," ")</f>
        <v xml:space="preserve"> </v>
      </c>
      <c r="D56" s="321"/>
      <c r="E56" s="321"/>
      <c r="F56" s="322"/>
      <c r="G56" s="320" t="str">
        <f>IF(Saisie_usager!J56&lt;&gt;"",Saisie_usager!J56,"")</f>
        <v/>
      </c>
      <c r="H56" s="321"/>
      <c r="I56" s="322"/>
      <c r="J56" s="175" t="str">
        <f>IF(Saisie_usager!M56&lt;&gt;"",Saisie_usager!M56,"")</f>
        <v/>
      </c>
      <c r="K56" s="113"/>
      <c r="L56" s="173" t="str">
        <f>IF(K56="",Saisie_usager!O56,K56*VLOOKUP($C56,Ref_Invest!$E$3:$K$31,7,FALSE))</f>
        <v/>
      </c>
      <c r="M56" s="165" t="str">
        <f>IF(Saisie_usager!P56&lt;&gt;"",Saisie_usager!P56,"")</f>
        <v/>
      </c>
      <c r="N56" s="6" t="str">
        <f>IF(Saisie_usager!Q56&lt;&gt;"",Saisie_usager!Q56,"")</f>
        <v/>
      </c>
      <c r="O56" s="166" t="str">
        <f>IF(Saisie_usager!R56&lt;&gt;"",Saisie_usager!R56,"")</f>
        <v/>
      </c>
      <c r="P56" s="263" t="str">
        <f>IF(Saisie_usager!F56&lt;&gt;"",Saisie_usager!F56,"")</f>
        <v/>
      </c>
      <c r="Q56" s="323"/>
      <c r="R56" s="323"/>
      <c r="S56" s="244"/>
      <c r="T56" s="324"/>
      <c r="U56" s="325"/>
      <c r="V56" s="326"/>
      <c r="W56" s="5"/>
      <c r="X56" s="165" t="str">
        <f>IF(Saisie_usager!T56&lt;&gt;"",Saisie_usager!T56,"")</f>
        <v/>
      </c>
      <c r="Y56" s="6" t="str">
        <f>IF(Saisie_usager!U56&lt;&gt;"",Saisie_usager!U56,"")</f>
        <v/>
      </c>
      <c r="Z56" s="166" t="str">
        <f>IF(Saisie_usager!V56&lt;&gt;"",Saisie_usager!V56,"")</f>
        <v/>
      </c>
      <c r="AA56" s="5"/>
      <c r="AB56" s="165" t="str">
        <f>IF(Saisie_usager!W56&lt;&gt;"",Saisie_usager!W56,"")</f>
        <v/>
      </c>
      <c r="AC56" s="6" t="str">
        <f>IF(Saisie_usager!X56&lt;&gt;"",Saisie_usager!X56,"")</f>
        <v/>
      </c>
      <c r="AD56" s="166" t="str">
        <f>IF(Saisie_usager!Y56&lt;&gt;"",Saisie_usager!Y56,"")</f>
        <v/>
      </c>
      <c r="AE56" s="5"/>
      <c r="AF56" s="167" t="str">
        <f t="shared" si="20"/>
        <v/>
      </c>
      <c r="AG56" s="176" t="str">
        <f>IF(ISNA(VLOOKUP(P56,Ref_Invest!$E$3:$F$31,2,FALSE)),"",IF(VLOOKUP(P56,Ref_Invest!$E$3:$F$31,2,FALSE)=0,"",VLOOKUP(P56,Ref_Invest!$E$3:$F$31,2,FALSE)))</f>
        <v/>
      </c>
      <c r="AH56" s="174" t="str">
        <f t="shared" si="4"/>
        <v/>
      </c>
      <c r="AI56" s="170" t="str">
        <f t="shared" si="21"/>
        <v/>
      </c>
      <c r="AJ56" s="85" t="str">
        <f>IF(C56="","",IF(ISNA(VLOOKUP(P56,Ref_Invest!$S$3:$T$31,2,FALSE)),"",VLOOKUP(P56,Ref_Invest!$S$3:$T$31,2,FALSE)))</f>
        <v/>
      </c>
      <c r="AK56" s="171" t="str">
        <f>IF(AND(W56&gt;Ref_Invest!$E$46,AA56="",AE56=""),"Deux devis comparatifs (montants éligibles) doivent être renseignés pour cette dépense",IF(AND(W56&gt;Ref_Invest!$E$46,AE56=""),"Un second devis comparatif doit être renseigné (montant éligible) pour cette dépense",IF(AND(W56&gt;=Ref_Invest!$E$45,AA56=""),"Un devis comparatif (montant éligible) doit être renseigné pour cette dépense","")))</f>
        <v/>
      </c>
      <c r="AP56" s="89">
        <v>19</v>
      </c>
      <c r="AQ56" s="264" t="str">
        <f>IF(Ref_Invest!$F$50=0,IF(ISNA(VLOOKUP($AP56,Ref_Invest!$C$3:$D$31,2,FALSE))," ",VLOOKUP($AP56,Ref_Invest!$C$3:$D$31,2,FALSE)),IF(Ref_Invest!$F$50=1,IF(ISNA(VLOOKUP($AP56,Ref_Invest!$C$34:$D$39,2,FALSE))," ",VLOOKUP($AP56,Ref_Invest!$C$34:$D$39,2,FALSE))))</f>
        <v xml:space="preserve"> </v>
      </c>
      <c r="AR56" s="264"/>
      <c r="AS56" s="264"/>
      <c r="AT56" s="264"/>
      <c r="AU56" s="264" t="str">
        <f>IF(Ref_Invest!$F$50=1," ",IF(ISNA(VLOOKUP($AP56,Ref_Invest!$C$3:$E$31,3,FALSE))," ",VLOOKUP($AP56,Ref_Invest!$C$3:$E$31,3,FALSE)))</f>
        <v xml:space="preserve"> </v>
      </c>
      <c r="AV56" s="264"/>
      <c r="AW56" s="264"/>
      <c r="AX56" s="264"/>
      <c r="AY56" s="313" t="str">
        <f>IF(Ref_Invest!$F$50=0,IF(ISNA(VLOOKUP($AP56,Ref_Invest!$C$3:$P$31,14,FALSE))," ",ROUND(VLOOKUP($AP56,Ref_Invest!$C$3:$P$31,14,FALSE),2)),IF(Ref_Invest!$F$50=1,IF(ISNA(VLOOKUP($AP56,Ref_Invest!$C$34:$Q$39,15,FALSE))," ",ROUND(VLOOKUP($AP56,Ref_Invest!$C$34:$Q$39,15,FALSE),2))))</f>
        <v xml:space="preserve"> </v>
      </c>
      <c r="AZ56" s="313"/>
      <c r="BJ56" s="89">
        <v>19</v>
      </c>
      <c r="BK56" s="264" t="str">
        <f>IF(ISNA(VLOOKUP($BJ56,Ref_Invest!$C$3:$D$31,2,FALSE))," ",VLOOKUP($BJ56,Ref_Invest!$C$3:$D$31,2,FALSE))</f>
        <v xml:space="preserve"> </v>
      </c>
      <c r="BL56" s="264"/>
      <c r="BM56" s="264"/>
      <c r="BN56" s="264"/>
      <c r="BO56" s="264" t="str">
        <f>IF(ISNA(VLOOKUP($BJ56,Ref_Invest!$C$3:$E$31,3,FALSE))," ",VLOOKUP($BJ56,Ref_Invest!$C$3:$E$31,3,FALSE))</f>
        <v xml:space="preserve"> </v>
      </c>
      <c r="BP56" s="264"/>
      <c r="BQ56" s="264"/>
      <c r="BR56" s="264"/>
      <c r="BS56" s="313" t="str">
        <f>IF(ISNA(VLOOKUP($AP56,Ref_Invest!$C$3:$P$31,12,FALSE))," ",ROUND(VLOOKUP($AP56,Ref_Invest!$C$3:$P$31,12,FALSE),2))</f>
        <v xml:space="preserve"> </v>
      </c>
      <c r="BT56" s="313"/>
      <c r="BU56" s="313" t="str">
        <f>IF(ISNA(VLOOKUP($AP56,Ref_Invest!$C$3:$P$31,14,FALSE))," ",ROUND(VLOOKUP($AP56,Ref_Invest!$C$3:$P$31,14,FALSE),2))</f>
        <v xml:space="preserve"> </v>
      </c>
      <c r="BV56" s="313"/>
      <c r="BW56" s="368"/>
      <c r="BX56" s="368"/>
      <c r="BY56" s="369" t="str">
        <f t="shared" ref="BY56" si="24">IF(BW56="",BU56,BW56)</f>
        <v xml:space="preserve"> </v>
      </c>
    </row>
    <row r="57" spans="1:77">
      <c r="A57" s="114" t="str">
        <f>IF(C57=" ","",VLOOKUP(C57,Ref_Invest!$E$3:$H$33,4,FALSE))</f>
        <v/>
      </c>
      <c r="B57" s="114" t="str">
        <f t="shared" si="2"/>
        <v/>
      </c>
      <c r="C57" s="320" t="str">
        <f>IF(Saisie_usager!F57&lt;&gt;"",Saisie_usager!F57," ")</f>
        <v xml:space="preserve"> </v>
      </c>
      <c r="D57" s="321"/>
      <c r="E57" s="321"/>
      <c r="F57" s="322"/>
      <c r="G57" s="320" t="str">
        <f>IF(Saisie_usager!J57&lt;&gt;"",Saisie_usager!J57,"")</f>
        <v/>
      </c>
      <c r="H57" s="321"/>
      <c r="I57" s="322"/>
      <c r="J57" s="175" t="str">
        <f>IF(Saisie_usager!M57&lt;&gt;"",Saisie_usager!M57,"")</f>
        <v/>
      </c>
      <c r="K57" s="113"/>
      <c r="L57" s="173" t="str">
        <f>IF(K57="",Saisie_usager!O57,K57*VLOOKUP($C57,Ref_Invest!$E$3:$K$31,7,FALSE))</f>
        <v/>
      </c>
      <c r="M57" s="165" t="str">
        <f>IF(Saisie_usager!P57&lt;&gt;"",Saisie_usager!P57,"")</f>
        <v/>
      </c>
      <c r="N57" s="6" t="str">
        <f>IF(Saisie_usager!Q57&lt;&gt;"",Saisie_usager!Q57,"")</f>
        <v/>
      </c>
      <c r="O57" s="166" t="str">
        <f>IF(Saisie_usager!R57&lt;&gt;"",Saisie_usager!R57,"")</f>
        <v/>
      </c>
      <c r="P57" s="263" t="str">
        <f>IF(Saisie_usager!F57&lt;&gt;"",Saisie_usager!F57,"")</f>
        <v/>
      </c>
      <c r="Q57" s="323"/>
      <c r="R57" s="323"/>
      <c r="S57" s="244"/>
      <c r="T57" s="324"/>
      <c r="U57" s="325"/>
      <c r="V57" s="326"/>
      <c r="W57" s="5"/>
      <c r="X57" s="165" t="str">
        <f>IF(Saisie_usager!T57&lt;&gt;"",Saisie_usager!T57,"")</f>
        <v/>
      </c>
      <c r="Y57" s="6" t="str">
        <f>IF(Saisie_usager!U57&lt;&gt;"",Saisie_usager!U57,"")</f>
        <v/>
      </c>
      <c r="Z57" s="166" t="str">
        <f>IF(Saisie_usager!V57&lt;&gt;"",Saisie_usager!V57,"")</f>
        <v/>
      </c>
      <c r="AA57" s="5"/>
      <c r="AB57" s="165" t="str">
        <f>IF(Saisie_usager!W57&lt;&gt;"",Saisie_usager!W57,"")</f>
        <v/>
      </c>
      <c r="AC57" s="6" t="str">
        <f>IF(Saisie_usager!X57&lt;&gt;"",Saisie_usager!X57,"")</f>
        <v/>
      </c>
      <c r="AD57" s="166" t="str">
        <f>IF(Saisie_usager!Y57&lt;&gt;"",Saisie_usager!Y57,"")</f>
        <v/>
      </c>
      <c r="AE57" s="5"/>
      <c r="AF57" s="167" t="str">
        <f t="shared" si="20"/>
        <v/>
      </c>
      <c r="AG57" s="176" t="str">
        <f>IF(ISNA(VLOOKUP(P57,Ref_Invest!$E$3:$F$31,2,FALSE)),"",IF(VLOOKUP(P57,Ref_Invest!$E$3:$F$31,2,FALSE)=0,"",VLOOKUP(P57,Ref_Invest!$E$3:$F$31,2,FALSE)))</f>
        <v/>
      </c>
      <c r="AH57" s="174" t="str">
        <f t="shared" si="4"/>
        <v/>
      </c>
      <c r="AI57" s="170" t="str">
        <f t="shared" si="21"/>
        <v/>
      </c>
      <c r="AJ57" s="85" t="str">
        <f>IF(C57="","",IF(ISNA(VLOOKUP(P57,Ref_Invest!$S$3:$T$31,2,FALSE)),"",VLOOKUP(P57,Ref_Invest!$S$3:$T$31,2,FALSE)))</f>
        <v/>
      </c>
      <c r="AK57" s="171" t="str">
        <f>IF(AND(W57&gt;Ref_Invest!$E$46,AA57="",AE57=""),"Deux devis comparatifs (montants éligibles) doivent être renseignés pour cette dépense",IF(AND(W57&gt;Ref_Invest!$E$46,AE57=""),"Un second devis comparatif doit être renseigné (montant éligible) pour cette dépense",IF(AND(W57&gt;=Ref_Invest!$E$45,AA57=""),"Un devis comparatif (montant éligible) doit être renseigné pour cette dépense","")))</f>
        <v/>
      </c>
      <c r="AP57" s="89"/>
      <c r="AQ57" s="264"/>
      <c r="AR57" s="264"/>
      <c r="AS57" s="264"/>
      <c r="AT57" s="264"/>
      <c r="AU57" s="264"/>
      <c r="AV57" s="264"/>
      <c r="AW57" s="264"/>
      <c r="AX57" s="264"/>
      <c r="AY57" s="313"/>
      <c r="AZ57" s="313"/>
      <c r="BJ57" s="89"/>
      <c r="BK57" s="264"/>
      <c r="BL57" s="264"/>
      <c r="BM57" s="264"/>
      <c r="BN57" s="264"/>
      <c r="BO57" s="264"/>
      <c r="BP57" s="264"/>
      <c r="BQ57" s="264"/>
      <c r="BR57" s="264"/>
      <c r="BS57" s="313"/>
      <c r="BT57" s="313"/>
      <c r="BU57" s="313"/>
      <c r="BV57" s="313"/>
      <c r="BW57" s="368"/>
      <c r="BX57" s="368"/>
      <c r="BY57" s="369"/>
    </row>
    <row r="58" spans="1:77">
      <c r="A58" s="114" t="str">
        <f>IF(C58=" ","",VLOOKUP(C58,Ref_Invest!$E$3:$H$33,4,FALSE))</f>
        <v/>
      </c>
      <c r="B58" s="114" t="str">
        <f t="shared" si="2"/>
        <v/>
      </c>
      <c r="C58" s="320" t="str">
        <f>IF(Saisie_usager!F58&lt;&gt;"",Saisie_usager!F58," ")</f>
        <v xml:space="preserve"> </v>
      </c>
      <c r="D58" s="321"/>
      <c r="E58" s="321"/>
      <c r="F58" s="322"/>
      <c r="G58" s="320" t="str">
        <f>IF(Saisie_usager!J58&lt;&gt;"",Saisie_usager!J58,"")</f>
        <v/>
      </c>
      <c r="H58" s="321"/>
      <c r="I58" s="322"/>
      <c r="J58" s="175" t="str">
        <f>IF(Saisie_usager!M58&lt;&gt;"",Saisie_usager!M58,"")</f>
        <v/>
      </c>
      <c r="K58" s="113"/>
      <c r="L58" s="173" t="str">
        <f>IF(K58="",Saisie_usager!O58,K58*VLOOKUP($C58,Ref_Invest!$E$3:$K$31,7,FALSE))</f>
        <v/>
      </c>
      <c r="M58" s="165" t="str">
        <f>IF(Saisie_usager!P58&lt;&gt;"",Saisie_usager!P58,"")</f>
        <v/>
      </c>
      <c r="N58" s="6" t="str">
        <f>IF(Saisie_usager!Q58&lt;&gt;"",Saisie_usager!Q58,"")</f>
        <v/>
      </c>
      <c r="O58" s="166" t="str">
        <f>IF(Saisie_usager!R58&lt;&gt;"",Saisie_usager!R58,"")</f>
        <v/>
      </c>
      <c r="P58" s="263" t="str">
        <f>IF(Saisie_usager!F58&lt;&gt;"",Saisie_usager!F58,"")</f>
        <v/>
      </c>
      <c r="Q58" s="323"/>
      <c r="R58" s="323"/>
      <c r="S58" s="244"/>
      <c r="T58" s="324"/>
      <c r="U58" s="325"/>
      <c r="V58" s="326"/>
      <c r="W58" s="5"/>
      <c r="X58" s="165" t="str">
        <f>IF(Saisie_usager!T58&lt;&gt;"",Saisie_usager!T58,"")</f>
        <v/>
      </c>
      <c r="Y58" s="6" t="str">
        <f>IF(Saisie_usager!U58&lt;&gt;"",Saisie_usager!U58,"")</f>
        <v/>
      </c>
      <c r="Z58" s="166" t="str">
        <f>IF(Saisie_usager!V58&lt;&gt;"",Saisie_usager!V58,"")</f>
        <v/>
      </c>
      <c r="AA58" s="5"/>
      <c r="AB58" s="165" t="str">
        <f>IF(Saisie_usager!W58&lt;&gt;"",Saisie_usager!W58,"")</f>
        <v/>
      </c>
      <c r="AC58" s="6" t="str">
        <f>IF(Saisie_usager!X58&lt;&gt;"",Saisie_usager!X58,"")</f>
        <v/>
      </c>
      <c r="AD58" s="166" t="str">
        <f>IF(Saisie_usager!Y58&lt;&gt;"",Saisie_usager!Y58,"")</f>
        <v/>
      </c>
      <c r="AE58" s="5"/>
      <c r="AF58" s="167" t="str">
        <f t="shared" si="20"/>
        <v/>
      </c>
      <c r="AG58" s="176" t="str">
        <f>IF(ISNA(VLOOKUP(P58,Ref_Invest!$E$3:$F$31,2,FALSE)),"",IF(VLOOKUP(P58,Ref_Invest!$E$3:$F$31,2,FALSE)=0,"",VLOOKUP(P58,Ref_Invest!$E$3:$F$31,2,FALSE)))</f>
        <v/>
      </c>
      <c r="AH58" s="174" t="str">
        <f t="shared" si="4"/>
        <v/>
      </c>
      <c r="AI58" s="170" t="str">
        <f t="shared" si="21"/>
        <v/>
      </c>
      <c r="AJ58" s="85" t="str">
        <f>IF(C58="","",IF(ISNA(VLOOKUP(P58,Ref_Invest!$S$3:$T$31,2,FALSE)),"",VLOOKUP(P58,Ref_Invest!$S$3:$T$31,2,FALSE)))</f>
        <v/>
      </c>
      <c r="AK58" s="171" t="str">
        <f>IF(AND(W58&gt;Ref_Invest!$E$46,AA58="",AE58=""),"Deux devis comparatifs (montants éligibles) doivent être renseignés pour cette dépense",IF(AND(W58&gt;Ref_Invest!$E$46,AE58=""),"Un second devis comparatif doit être renseigné (montant éligible) pour cette dépense",IF(AND(W58&gt;=Ref_Invest!$E$45,AA58=""),"Un devis comparatif (montant éligible) doit être renseigné pour cette dépense","")))</f>
        <v/>
      </c>
      <c r="AP58" s="89">
        <v>20</v>
      </c>
      <c r="AQ58" s="264" t="str">
        <f>IF(Ref_Invest!$F$50=0,IF(ISNA(VLOOKUP($AP58,Ref_Invest!$C$3:$D$31,2,FALSE))," ",VLOOKUP($AP58,Ref_Invest!$C$3:$D$31,2,FALSE)),IF(Ref_Invest!$F$50=1,IF(ISNA(VLOOKUP($AP58,Ref_Invest!$C$34:$D$39,2,FALSE))," ",VLOOKUP($AP58,Ref_Invest!$C$34:$D$39,2,FALSE))))</f>
        <v xml:space="preserve"> </v>
      </c>
      <c r="AR58" s="264"/>
      <c r="AS58" s="264"/>
      <c r="AT58" s="264"/>
      <c r="AU58" s="264" t="str">
        <f>IF(Ref_Invest!$F$50=1," ",IF(ISNA(VLOOKUP($AP58,Ref_Invest!$C$3:$E$31,3,FALSE))," ",VLOOKUP($AP58,Ref_Invest!$C$3:$E$31,3,FALSE)))</f>
        <v xml:space="preserve"> </v>
      </c>
      <c r="AV58" s="264"/>
      <c r="AW58" s="264"/>
      <c r="AX58" s="264"/>
      <c r="AY58" s="313" t="str">
        <f>IF(Ref_Invest!$F$50=0,IF(ISNA(VLOOKUP($AP58,Ref_Invest!$C$3:$P$31,14,FALSE))," ",ROUND(VLOOKUP($AP58,Ref_Invest!$C$3:$P$31,14,FALSE),2)),IF(Ref_Invest!$F$50=1,IF(ISNA(VLOOKUP($AP58,Ref_Invest!$C$34:$Q$39,15,FALSE))," ",ROUND(VLOOKUP($AP58,Ref_Invest!$C$34:$Q$39,15,FALSE),2))))</f>
        <v xml:space="preserve"> </v>
      </c>
      <c r="AZ58" s="313"/>
      <c r="BJ58" s="89">
        <v>20</v>
      </c>
      <c r="BK58" s="264" t="str">
        <f>IF(ISNA(VLOOKUP($BJ58,Ref_Invest!$C$3:$D$31,2,FALSE))," ",VLOOKUP($BJ58,Ref_Invest!$C$3:$D$31,2,FALSE))</f>
        <v xml:space="preserve"> </v>
      </c>
      <c r="BL58" s="264"/>
      <c r="BM58" s="264"/>
      <c r="BN58" s="264"/>
      <c r="BO58" s="264" t="str">
        <f>IF(ISNA(VLOOKUP($BJ58,Ref_Invest!$C$3:$E$31,3,FALSE))," ",VLOOKUP($BJ58,Ref_Invest!$C$3:$E$31,3,FALSE))</f>
        <v xml:space="preserve"> </v>
      </c>
      <c r="BP58" s="264"/>
      <c r="BQ58" s="264"/>
      <c r="BR58" s="264"/>
      <c r="BS58" s="313" t="str">
        <f>IF(ISNA(VLOOKUP($AP58,Ref_Invest!$C$3:$P$31,12,FALSE))," ",ROUND(VLOOKUP($AP58,Ref_Invest!$C$3:$P$31,12,FALSE),2))</f>
        <v xml:space="preserve"> </v>
      </c>
      <c r="BT58" s="313"/>
      <c r="BU58" s="313" t="str">
        <f>IF(ISNA(VLOOKUP($AP58,Ref_Invest!$C$3:$P$31,14,FALSE))," ",ROUND(VLOOKUP($AP58,Ref_Invest!$C$3:$P$31,14,FALSE),2))</f>
        <v xml:space="preserve"> </v>
      </c>
      <c r="BV58" s="313"/>
      <c r="BW58" s="368"/>
      <c r="BX58" s="368"/>
      <c r="BY58" s="369" t="str">
        <f t="shared" ref="BY58" si="25">IF(BW58="",BU58,BW58)</f>
        <v xml:space="preserve"> </v>
      </c>
    </row>
    <row r="59" spans="1:77">
      <c r="A59" s="114" t="str">
        <f>IF(C59=" ","",VLOOKUP(C59,Ref_Invest!$E$3:$H$33,4,FALSE))</f>
        <v/>
      </c>
      <c r="B59" s="114" t="str">
        <f t="shared" si="2"/>
        <v/>
      </c>
      <c r="C59" s="320" t="str">
        <f>IF(Saisie_usager!F59&lt;&gt;"",Saisie_usager!F59," ")</f>
        <v xml:space="preserve"> </v>
      </c>
      <c r="D59" s="321"/>
      <c r="E59" s="321"/>
      <c r="F59" s="322"/>
      <c r="G59" s="320" t="str">
        <f>IF(Saisie_usager!J59&lt;&gt;"",Saisie_usager!J59,"")</f>
        <v/>
      </c>
      <c r="H59" s="321"/>
      <c r="I59" s="322"/>
      <c r="J59" s="175" t="str">
        <f>IF(Saisie_usager!M59&lt;&gt;"",Saisie_usager!M59,"")</f>
        <v/>
      </c>
      <c r="K59" s="113"/>
      <c r="L59" s="173" t="str">
        <f>IF(K59="",Saisie_usager!O59,K59*VLOOKUP($C59,Ref_Invest!$E$3:$K$31,7,FALSE))</f>
        <v/>
      </c>
      <c r="M59" s="165" t="str">
        <f>IF(Saisie_usager!P59&lt;&gt;"",Saisie_usager!P59,"")</f>
        <v/>
      </c>
      <c r="N59" s="6" t="str">
        <f>IF(Saisie_usager!Q59&lt;&gt;"",Saisie_usager!Q59,"")</f>
        <v/>
      </c>
      <c r="O59" s="166" t="str">
        <f>IF(Saisie_usager!R59&lt;&gt;"",Saisie_usager!R59,"")</f>
        <v/>
      </c>
      <c r="P59" s="263" t="str">
        <f>IF(Saisie_usager!F59&lt;&gt;"",Saisie_usager!F59,"")</f>
        <v/>
      </c>
      <c r="Q59" s="323"/>
      <c r="R59" s="323"/>
      <c r="S59" s="244"/>
      <c r="T59" s="324"/>
      <c r="U59" s="325"/>
      <c r="V59" s="326"/>
      <c r="W59" s="5"/>
      <c r="X59" s="165" t="str">
        <f>IF(Saisie_usager!T59&lt;&gt;"",Saisie_usager!T59,"")</f>
        <v/>
      </c>
      <c r="Y59" s="6" t="str">
        <f>IF(Saisie_usager!U59&lt;&gt;"",Saisie_usager!U59,"")</f>
        <v/>
      </c>
      <c r="Z59" s="166" t="str">
        <f>IF(Saisie_usager!V59&lt;&gt;"",Saisie_usager!V59,"")</f>
        <v/>
      </c>
      <c r="AA59" s="5"/>
      <c r="AB59" s="165" t="str">
        <f>IF(Saisie_usager!W59&lt;&gt;"",Saisie_usager!W59,"")</f>
        <v/>
      </c>
      <c r="AC59" s="6" t="str">
        <f>IF(Saisie_usager!X59&lt;&gt;"",Saisie_usager!X59,"")</f>
        <v/>
      </c>
      <c r="AD59" s="166" t="str">
        <f>IF(Saisie_usager!Y59&lt;&gt;"",Saisie_usager!Y59,"")</f>
        <v/>
      </c>
      <c r="AE59" s="5"/>
      <c r="AF59" s="167" t="str">
        <f t="shared" si="20"/>
        <v/>
      </c>
      <c r="AG59" s="176" t="str">
        <f>IF(ISNA(VLOOKUP(P59,Ref_Invest!$E$3:$F$31,2,FALSE)),"",IF(VLOOKUP(P59,Ref_Invest!$E$3:$F$31,2,FALSE)=0,"",VLOOKUP(P59,Ref_Invest!$E$3:$F$31,2,FALSE)))</f>
        <v/>
      </c>
      <c r="AH59" s="174" t="str">
        <f t="shared" si="4"/>
        <v/>
      </c>
      <c r="AI59" s="170" t="str">
        <f t="shared" si="21"/>
        <v/>
      </c>
      <c r="AJ59" s="85" t="str">
        <f>IF(C59="","",IF(ISNA(VLOOKUP(P59,Ref_Invest!$S$3:$T$31,2,FALSE)),"",VLOOKUP(P59,Ref_Invest!$S$3:$T$31,2,FALSE)))</f>
        <v/>
      </c>
      <c r="AK59" s="171" t="str">
        <f>IF(AND(W59&gt;Ref_Invest!$E$46,AA59="",AE59=""),"Deux devis comparatifs (montants éligibles) doivent être renseignés pour cette dépense",IF(AND(W59&gt;Ref_Invest!$E$46,AE59=""),"Un second devis comparatif doit être renseigné (montant éligible) pour cette dépense",IF(AND(W59&gt;=Ref_Invest!$E$45,AA59=""),"Un devis comparatif (montant éligible) doit être renseigné pour cette dépense","")))</f>
        <v/>
      </c>
      <c r="AP59" s="89"/>
      <c r="AQ59" s="264"/>
      <c r="AR59" s="264"/>
      <c r="AS59" s="264"/>
      <c r="AT59" s="264"/>
      <c r="AU59" s="264"/>
      <c r="AV59" s="264"/>
      <c r="AW59" s="264"/>
      <c r="AX59" s="264"/>
      <c r="AY59" s="313"/>
      <c r="AZ59" s="313"/>
      <c r="BJ59" s="89"/>
      <c r="BK59" s="264"/>
      <c r="BL59" s="264"/>
      <c r="BM59" s="264"/>
      <c r="BN59" s="264"/>
      <c r="BO59" s="264"/>
      <c r="BP59" s="264"/>
      <c r="BQ59" s="264"/>
      <c r="BR59" s="264"/>
      <c r="BS59" s="313"/>
      <c r="BT59" s="313"/>
      <c r="BU59" s="313"/>
      <c r="BV59" s="313"/>
      <c r="BW59" s="368"/>
      <c r="BX59" s="368"/>
      <c r="BY59" s="369"/>
    </row>
    <row r="60" spans="1:77">
      <c r="A60" s="114" t="str">
        <f>IF(C60=" ","",VLOOKUP(C60,Ref_Invest!$E$3:$H$33,4,FALSE))</f>
        <v/>
      </c>
      <c r="B60" s="114" t="str">
        <f t="shared" si="2"/>
        <v/>
      </c>
      <c r="C60" s="320" t="str">
        <f>IF(Saisie_usager!F60&lt;&gt;"",Saisie_usager!F60," ")</f>
        <v xml:space="preserve"> </v>
      </c>
      <c r="D60" s="321"/>
      <c r="E60" s="321"/>
      <c r="F60" s="322"/>
      <c r="G60" s="320" t="str">
        <f>IF(Saisie_usager!J60&lt;&gt;"",Saisie_usager!J60,"")</f>
        <v/>
      </c>
      <c r="H60" s="321"/>
      <c r="I60" s="322"/>
      <c r="J60" s="175" t="str">
        <f>IF(Saisie_usager!M60&lt;&gt;"",Saisie_usager!M60,"")</f>
        <v/>
      </c>
      <c r="K60" s="113"/>
      <c r="L60" s="173" t="str">
        <f>IF(K60="",Saisie_usager!O60,K60*VLOOKUP($C60,Ref_Invest!$E$3:$K$31,7,FALSE))</f>
        <v/>
      </c>
      <c r="M60" s="165" t="str">
        <f>IF(Saisie_usager!P60&lt;&gt;"",Saisie_usager!P60,"")</f>
        <v/>
      </c>
      <c r="N60" s="6" t="str">
        <f>IF(Saisie_usager!Q60&lt;&gt;"",Saisie_usager!Q60,"")</f>
        <v/>
      </c>
      <c r="O60" s="166" t="str">
        <f>IF(Saisie_usager!R60&lt;&gt;"",Saisie_usager!R60,"")</f>
        <v/>
      </c>
      <c r="P60" s="263" t="str">
        <f>IF(Saisie_usager!F60&lt;&gt;"",Saisie_usager!F60,"")</f>
        <v/>
      </c>
      <c r="Q60" s="323"/>
      <c r="R60" s="323"/>
      <c r="S60" s="244"/>
      <c r="T60" s="324"/>
      <c r="U60" s="325"/>
      <c r="V60" s="326"/>
      <c r="W60" s="5"/>
      <c r="X60" s="165" t="str">
        <f>IF(Saisie_usager!T60&lt;&gt;"",Saisie_usager!T60,"")</f>
        <v/>
      </c>
      <c r="Y60" s="6" t="str">
        <f>IF(Saisie_usager!U60&lt;&gt;"",Saisie_usager!U60,"")</f>
        <v/>
      </c>
      <c r="Z60" s="166" t="str">
        <f>IF(Saisie_usager!V60&lt;&gt;"",Saisie_usager!V60,"")</f>
        <v/>
      </c>
      <c r="AA60" s="5"/>
      <c r="AB60" s="165" t="str">
        <f>IF(Saisie_usager!W60&lt;&gt;"",Saisie_usager!W60,"")</f>
        <v/>
      </c>
      <c r="AC60" s="6" t="str">
        <f>IF(Saisie_usager!X60&lt;&gt;"",Saisie_usager!X60,"")</f>
        <v/>
      </c>
      <c r="AD60" s="166" t="str">
        <f>IF(Saisie_usager!Y60&lt;&gt;"",Saisie_usager!Y60,"")</f>
        <v/>
      </c>
      <c r="AE60" s="5"/>
      <c r="AF60" s="167" t="str">
        <f t="shared" si="20"/>
        <v/>
      </c>
      <c r="AG60" s="176" t="str">
        <f>IF(ISNA(VLOOKUP(P60,Ref_Invest!$E$3:$F$31,2,FALSE)),"",IF(VLOOKUP(P60,Ref_Invest!$E$3:$F$31,2,FALSE)=0,"",VLOOKUP(P60,Ref_Invest!$E$3:$F$31,2,FALSE)))</f>
        <v/>
      </c>
      <c r="AH60" s="174" t="str">
        <f t="shared" si="4"/>
        <v/>
      </c>
      <c r="AI60" s="170" t="str">
        <f t="shared" si="21"/>
        <v/>
      </c>
      <c r="AJ60" s="85" t="str">
        <f>IF(C60="","",IF(ISNA(VLOOKUP(P60,Ref_Invest!$S$3:$T$31,2,FALSE)),"",VLOOKUP(P60,Ref_Invest!$S$3:$T$31,2,FALSE)))</f>
        <v/>
      </c>
      <c r="AK60" s="171" t="str">
        <f>IF(AND(W60&gt;Ref_Invest!$E$46,AA60="",AE60=""),"Deux devis comparatifs (montants éligibles) doivent être renseignés pour cette dépense",IF(AND(W60&gt;Ref_Invest!$E$46,AE60=""),"Un second devis comparatif doit être renseigné (montant éligible) pour cette dépense",IF(AND(W60&gt;=Ref_Invest!$E$45,AA60=""),"Un devis comparatif (montant éligible) doit être renseigné pour cette dépense","")))</f>
        <v/>
      </c>
      <c r="AP60" s="89">
        <v>21</v>
      </c>
      <c r="AQ60" s="264" t="str">
        <f>IF(Ref_Invest!$F$50=0,IF(ISNA(VLOOKUP($AP60,Ref_Invest!$C$3:$D$31,2,FALSE))," ",VLOOKUP($AP60,Ref_Invest!$C$3:$D$31,2,FALSE)),IF(Ref_Invest!$F$50=1,IF(ISNA(VLOOKUP($AP60,Ref_Invest!$C$34:$D$39,2,FALSE))," ",VLOOKUP($AP60,Ref_Invest!$C$34:$D$39,2,FALSE))))</f>
        <v xml:space="preserve"> </v>
      </c>
      <c r="AR60" s="264"/>
      <c r="AS60" s="264"/>
      <c r="AT60" s="264"/>
      <c r="AU60" s="264" t="str">
        <f>IF(Ref_Invest!$F$50=1," ",IF(ISNA(VLOOKUP($AP60,Ref_Invest!$C$3:$E$31,3,FALSE))," ",VLOOKUP($AP60,Ref_Invest!$C$3:$E$31,3,FALSE)))</f>
        <v xml:space="preserve"> </v>
      </c>
      <c r="AV60" s="264"/>
      <c r="AW60" s="264"/>
      <c r="AX60" s="264"/>
      <c r="AY60" s="313" t="str">
        <f>IF(Ref_Invest!$F$50=0,IF(ISNA(VLOOKUP($AP60,Ref_Invest!$C$3:$P$31,14,FALSE))," ",ROUND(VLOOKUP($AP60,Ref_Invest!$C$3:$P$31,14,FALSE),2)),IF(Ref_Invest!$F$50=1,IF(ISNA(VLOOKUP($AP60,Ref_Invest!$C$34:$Q$39,15,FALSE))," ",ROUND(VLOOKUP($AP60,Ref_Invest!$C$34:$Q$39,15,FALSE),2))))</f>
        <v xml:space="preserve"> </v>
      </c>
      <c r="AZ60" s="313"/>
      <c r="BJ60" s="89">
        <v>21</v>
      </c>
      <c r="BK60" s="264" t="str">
        <f>IF(ISNA(VLOOKUP($BJ60,Ref_Invest!$C$3:$D$31,2,FALSE))," ",VLOOKUP($BJ60,Ref_Invest!$C$3:$D$31,2,FALSE))</f>
        <v xml:space="preserve"> </v>
      </c>
      <c r="BL60" s="264"/>
      <c r="BM60" s="264"/>
      <c r="BN60" s="264"/>
      <c r="BO60" s="264" t="str">
        <f>IF(ISNA(VLOOKUP($BJ60,Ref_Invest!$C$3:$E$31,3,FALSE))," ",VLOOKUP($BJ60,Ref_Invest!$C$3:$E$31,3,FALSE))</f>
        <v xml:space="preserve"> </v>
      </c>
      <c r="BP60" s="264"/>
      <c r="BQ60" s="264"/>
      <c r="BR60" s="264"/>
      <c r="BS60" s="313" t="str">
        <f>IF(ISNA(VLOOKUP($AP60,Ref_Invest!$C$3:$P$31,12,FALSE))," ",ROUND(VLOOKUP($AP60,Ref_Invest!$C$3:$P$31,12,FALSE),2))</f>
        <v xml:space="preserve"> </v>
      </c>
      <c r="BT60" s="313"/>
      <c r="BU60" s="313" t="str">
        <f>IF(ISNA(VLOOKUP($AP60,Ref_Invest!$C$3:$P$31,14,FALSE))," ",ROUND(VLOOKUP($AP60,Ref_Invest!$C$3:$P$31,14,FALSE),2))</f>
        <v xml:space="preserve"> </v>
      </c>
      <c r="BV60" s="313"/>
      <c r="BW60" s="368"/>
      <c r="BX60" s="368"/>
      <c r="BY60" s="369" t="str">
        <f t="shared" ref="BY60" si="26">IF(BW60="",BU60,BW60)</f>
        <v xml:space="preserve"> </v>
      </c>
    </row>
    <row r="61" spans="1:77">
      <c r="A61" s="114" t="str">
        <f>IF(C61=" ","",VLOOKUP(C61,Ref_Invest!$E$3:$H$33,4,FALSE))</f>
        <v/>
      </c>
      <c r="B61" s="114" t="str">
        <f t="shared" si="2"/>
        <v/>
      </c>
      <c r="C61" s="320" t="str">
        <f>IF(Saisie_usager!F61&lt;&gt;"",Saisie_usager!F61," ")</f>
        <v xml:space="preserve"> </v>
      </c>
      <c r="D61" s="321"/>
      <c r="E61" s="321"/>
      <c r="F61" s="322"/>
      <c r="G61" s="320" t="str">
        <f>IF(Saisie_usager!J61&lt;&gt;"",Saisie_usager!J61,"")</f>
        <v/>
      </c>
      <c r="H61" s="321"/>
      <c r="I61" s="322"/>
      <c r="J61" s="175" t="str">
        <f>IF(Saisie_usager!M61&lt;&gt;"",Saisie_usager!M61,"")</f>
        <v/>
      </c>
      <c r="K61" s="113"/>
      <c r="L61" s="173" t="str">
        <f>IF(K61="",Saisie_usager!O61,K61*VLOOKUP($C61,Ref_Invest!$E$3:$K$31,7,FALSE))</f>
        <v/>
      </c>
      <c r="M61" s="165" t="str">
        <f>IF(Saisie_usager!P61&lt;&gt;"",Saisie_usager!P61,"")</f>
        <v/>
      </c>
      <c r="N61" s="6" t="str">
        <f>IF(Saisie_usager!Q61&lt;&gt;"",Saisie_usager!Q61,"")</f>
        <v/>
      </c>
      <c r="O61" s="166" t="str">
        <f>IF(Saisie_usager!R61&lt;&gt;"",Saisie_usager!R61,"")</f>
        <v/>
      </c>
      <c r="P61" s="263" t="str">
        <f>IF(Saisie_usager!F61&lt;&gt;"",Saisie_usager!F61,"")</f>
        <v/>
      </c>
      <c r="Q61" s="323"/>
      <c r="R61" s="323"/>
      <c r="S61" s="244"/>
      <c r="T61" s="324"/>
      <c r="U61" s="325"/>
      <c r="V61" s="326"/>
      <c r="W61" s="5"/>
      <c r="X61" s="165" t="str">
        <f>IF(Saisie_usager!T61&lt;&gt;"",Saisie_usager!T61,"")</f>
        <v/>
      </c>
      <c r="Y61" s="6" t="str">
        <f>IF(Saisie_usager!U61&lt;&gt;"",Saisie_usager!U61,"")</f>
        <v/>
      </c>
      <c r="Z61" s="166" t="str">
        <f>IF(Saisie_usager!V61&lt;&gt;"",Saisie_usager!V61,"")</f>
        <v/>
      </c>
      <c r="AA61" s="5"/>
      <c r="AB61" s="165" t="str">
        <f>IF(Saisie_usager!W61&lt;&gt;"",Saisie_usager!W61,"")</f>
        <v/>
      </c>
      <c r="AC61" s="6" t="str">
        <f>IF(Saisie_usager!X61&lt;&gt;"",Saisie_usager!X61,"")</f>
        <v/>
      </c>
      <c r="AD61" s="166" t="str">
        <f>IF(Saisie_usager!Y61&lt;&gt;"",Saisie_usager!Y61,"")</f>
        <v/>
      </c>
      <c r="AE61" s="5"/>
      <c r="AF61" s="167" t="str">
        <f t="shared" si="20"/>
        <v/>
      </c>
      <c r="AG61" s="176" t="str">
        <f>IF(ISNA(VLOOKUP(P61,Ref_Invest!$E$3:$F$31,2,FALSE)),"",IF(VLOOKUP(P61,Ref_Invest!$E$3:$F$31,2,FALSE)=0,"",VLOOKUP(P61,Ref_Invest!$E$3:$F$31,2,FALSE)))</f>
        <v/>
      </c>
      <c r="AH61" s="174" t="str">
        <f t="shared" si="4"/>
        <v/>
      </c>
      <c r="AI61" s="170" t="str">
        <f t="shared" si="21"/>
        <v/>
      </c>
      <c r="AJ61" s="85" t="str">
        <f>IF(C61="","",IF(ISNA(VLOOKUP(P61,Ref_Invest!$S$3:$T$31,2,FALSE)),"",VLOOKUP(P61,Ref_Invest!$S$3:$T$31,2,FALSE)))</f>
        <v/>
      </c>
      <c r="AK61" s="171" t="str">
        <f>IF(AND(W61&gt;Ref_Invest!$E$46,AA61="",AE61=""),"Deux devis comparatifs (montants éligibles) doivent être renseignés pour cette dépense",IF(AND(W61&gt;Ref_Invest!$E$46,AE61=""),"Un second devis comparatif doit être renseigné (montant éligible) pour cette dépense",IF(AND(W61&gt;=Ref_Invest!$E$45,AA61=""),"Un devis comparatif (montant éligible) doit être renseigné pour cette dépense","")))</f>
        <v/>
      </c>
      <c r="AP61" s="89"/>
      <c r="AQ61" s="264"/>
      <c r="AR61" s="264"/>
      <c r="AS61" s="264"/>
      <c r="AT61" s="264"/>
      <c r="AU61" s="264"/>
      <c r="AV61" s="264"/>
      <c r="AW61" s="264"/>
      <c r="AX61" s="264"/>
      <c r="AY61" s="313"/>
      <c r="AZ61" s="313"/>
      <c r="BJ61" s="89"/>
      <c r="BK61" s="264"/>
      <c r="BL61" s="264"/>
      <c r="BM61" s="264"/>
      <c r="BN61" s="264"/>
      <c r="BO61" s="264"/>
      <c r="BP61" s="264"/>
      <c r="BQ61" s="264"/>
      <c r="BR61" s="264"/>
      <c r="BS61" s="313"/>
      <c r="BT61" s="313"/>
      <c r="BU61" s="313"/>
      <c r="BV61" s="313"/>
      <c r="BW61" s="368"/>
      <c r="BX61" s="368"/>
      <c r="BY61" s="369"/>
    </row>
    <row r="62" spans="1:77">
      <c r="A62" s="114" t="str">
        <f>IF(C62=" ","",VLOOKUP(C62,Ref_Invest!$E$3:$H$33,4,FALSE))</f>
        <v/>
      </c>
      <c r="B62" s="114" t="str">
        <f t="shared" si="2"/>
        <v/>
      </c>
      <c r="C62" s="320" t="str">
        <f>IF(Saisie_usager!F62&lt;&gt;"",Saisie_usager!F62," ")</f>
        <v xml:space="preserve"> </v>
      </c>
      <c r="D62" s="321"/>
      <c r="E62" s="321"/>
      <c r="F62" s="322"/>
      <c r="G62" s="320" t="str">
        <f>IF(Saisie_usager!J62&lt;&gt;"",Saisie_usager!J62,"")</f>
        <v/>
      </c>
      <c r="H62" s="321"/>
      <c r="I62" s="322"/>
      <c r="J62" s="175" t="str">
        <f>IF(Saisie_usager!M62&lt;&gt;"",Saisie_usager!M62,"")</f>
        <v/>
      </c>
      <c r="K62" s="113"/>
      <c r="L62" s="173" t="str">
        <f>IF(K62="",Saisie_usager!O62,K62*VLOOKUP($C62,Ref_Invest!$E$3:$K$31,7,FALSE))</f>
        <v/>
      </c>
      <c r="M62" s="165" t="str">
        <f>IF(Saisie_usager!P62&lt;&gt;"",Saisie_usager!P62,"")</f>
        <v/>
      </c>
      <c r="N62" s="6" t="str">
        <f>IF(Saisie_usager!Q62&lt;&gt;"",Saisie_usager!Q62,"")</f>
        <v/>
      </c>
      <c r="O62" s="166" t="str">
        <f>IF(Saisie_usager!R62&lt;&gt;"",Saisie_usager!R62,"")</f>
        <v/>
      </c>
      <c r="P62" s="263" t="str">
        <f>IF(Saisie_usager!F62&lt;&gt;"",Saisie_usager!F62,"")</f>
        <v/>
      </c>
      <c r="Q62" s="323"/>
      <c r="R62" s="323"/>
      <c r="S62" s="244"/>
      <c r="T62" s="324"/>
      <c r="U62" s="325"/>
      <c r="V62" s="326"/>
      <c r="W62" s="5"/>
      <c r="X62" s="165" t="str">
        <f>IF(Saisie_usager!T62&lt;&gt;"",Saisie_usager!T62,"")</f>
        <v/>
      </c>
      <c r="Y62" s="6" t="str">
        <f>IF(Saisie_usager!U62&lt;&gt;"",Saisie_usager!U62,"")</f>
        <v/>
      </c>
      <c r="Z62" s="166" t="str">
        <f>IF(Saisie_usager!V62&lt;&gt;"",Saisie_usager!V62,"")</f>
        <v/>
      </c>
      <c r="AA62" s="5"/>
      <c r="AB62" s="165" t="str">
        <f>IF(Saisie_usager!W62&lt;&gt;"",Saisie_usager!W62,"")</f>
        <v/>
      </c>
      <c r="AC62" s="6" t="str">
        <f>IF(Saisie_usager!X62&lt;&gt;"",Saisie_usager!X62,"")</f>
        <v/>
      </c>
      <c r="AD62" s="166" t="str">
        <f>IF(Saisie_usager!Y62&lt;&gt;"",Saisie_usager!Y62,"")</f>
        <v/>
      </c>
      <c r="AE62" s="5"/>
      <c r="AF62" s="167" t="str">
        <f t="shared" si="20"/>
        <v/>
      </c>
      <c r="AG62" s="176" t="str">
        <f>IF(ISNA(VLOOKUP(P62,Ref_Invest!$E$3:$F$31,2,FALSE)),"",IF(VLOOKUP(P62,Ref_Invest!$E$3:$F$31,2,FALSE)=0,"",VLOOKUP(P62,Ref_Invest!$E$3:$F$31,2,FALSE)))</f>
        <v/>
      </c>
      <c r="AH62" s="174" t="str">
        <f t="shared" si="4"/>
        <v/>
      </c>
      <c r="AI62" s="170" t="str">
        <f t="shared" si="21"/>
        <v/>
      </c>
      <c r="AJ62" s="85" t="str">
        <f>IF(C62="","",IF(ISNA(VLOOKUP(P62,Ref_Invest!$S$3:$T$31,2,FALSE)),"",VLOOKUP(P62,Ref_Invest!$S$3:$T$31,2,FALSE)))</f>
        <v/>
      </c>
      <c r="AK62" s="171" t="str">
        <f>IF(AND(W62&gt;Ref_Invest!$E$46,AA62="",AE62=""),"Deux devis comparatifs (montants éligibles) doivent être renseignés pour cette dépense",IF(AND(W62&gt;Ref_Invest!$E$46,AE62=""),"Un second devis comparatif doit être renseigné (montant éligible) pour cette dépense",IF(AND(W62&gt;=Ref_Invest!$E$45,AA62=""),"Un devis comparatif (montant éligible) doit être renseigné pour cette dépense","")))</f>
        <v/>
      </c>
      <c r="AP62" s="89">
        <v>22</v>
      </c>
      <c r="AQ62" s="264" t="str">
        <f>IF(Ref_Invest!$F$50=0,IF(ISNA(VLOOKUP($AP62,Ref_Invest!$C$3:$D$31,2,FALSE))," ",VLOOKUP($AP62,Ref_Invest!$C$3:$D$31,2,FALSE)),IF(Ref_Invest!$F$50=1,IF(ISNA(VLOOKUP($AP62,Ref_Invest!$C$34:$D$39,2,FALSE))," ",VLOOKUP($AP62,Ref_Invest!$C$34:$D$39,2,FALSE))))</f>
        <v xml:space="preserve"> </v>
      </c>
      <c r="AR62" s="264"/>
      <c r="AS62" s="264"/>
      <c r="AT62" s="264"/>
      <c r="AU62" s="264" t="str">
        <f>IF(Ref_Invest!$F$50=1," ",IF(ISNA(VLOOKUP($AP62,Ref_Invest!$C$3:$E$31,3,FALSE))," ",VLOOKUP($AP62,Ref_Invest!$C$3:$E$31,3,FALSE)))</f>
        <v xml:space="preserve"> </v>
      </c>
      <c r="AV62" s="264"/>
      <c r="AW62" s="264"/>
      <c r="AX62" s="264"/>
      <c r="AY62" s="313" t="str">
        <f>IF(Ref_Invest!$F$50=0,IF(ISNA(VLOOKUP($AP62,Ref_Invest!$C$3:$P$31,14,FALSE))," ",ROUND(VLOOKUP($AP62,Ref_Invest!$C$3:$P$31,14,FALSE),2)),IF(Ref_Invest!$F$50=1,IF(ISNA(VLOOKUP($AP62,Ref_Invest!$C$34:$Q$39,15,FALSE))," ",ROUND(VLOOKUP($AP62,Ref_Invest!$C$34:$Q$39,15,FALSE),2))))</f>
        <v xml:space="preserve"> </v>
      </c>
      <c r="AZ62" s="313"/>
      <c r="BJ62" s="89">
        <v>22</v>
      </c>
      <c r="BK62" s="264" t="str">
        <f>IF(ISNA(VLOOKUP($BJ62,Ref_Invest!$C$3:$D$31,2,FALSE))," ",VLOOKUP($BJ62,Ref_Invest!$C$3:$D$31,2,FALSE))</f>
        <v xml:space="preserve"> </v>
      </c>
      <c r="BL62" s="264"/>
      <c r="BM62" s="264"/>
      <c r="BN62" s="264"/>
      <c r="BO62" s="264" t="str">
        <f>IF(ISNA(VLOOKUP($BJ62,Ref_Invest!$C$3:$E$31,3,FALSE))," ",VLOOKUP($BJ62,Ref_Invest!$C$3:$E$31,3,FALSE))</f>
        <v xml:space="preserve"> </v>
      </c>
      <c r="BP62" s="264"/>
      <c r="BQ62" s="264"/>
      <c r="BR62" s="264"/>
      <c r="BS62" s="313" t="str">
        <f>IF(ISNA(VLOOKUP($AP62,Ref_Invest!$C$3:$P$31,12,FALSE))," ",ROUND(VLOOKUP($AP62,Ref_Invest!$C$3:$P$31,12,FALSE),2))</f>
        <v xml:space="preserve"> </v>
      </c>
      <c r="BT62" s="313"/>
      <c r="BU62" s="313" t="str">
        <f>IF(ISNA(VLOOKUP($AP62,Ref_Invest!$C$3:$P$31,14,FALSE))," ",ROUND(VLOOKUP($AP62,Ref_Invest!$C$3:$P$31,14,FALSE),2))</f>
        <v xml:space="preserve"> </v>
      </c>
      <c r="BV62" s="313"/>
      <c r="BW62" s="368"/>
      <c r="BX62" s="368"/>
      <c r="BY62" s="369" t="str">
        <f t="shared" ref="BY62" si="27">IF(BW62="",BU62,BW62)</f>
        <v xml:space="preserve"> </v>
      </c>
    </row>
    <row r="63" spans="1:77">
      <c r="A63" s="114" t="str">
        <f>IF(C63=" ","",VLOOKUP(C63,Ref_Invest!$E$3:$H$33,4,FALSE))</f>
        <v/>
      </c>
      <c r="B63" s="114" t="str">
        <f t="shared" si="2"/>
        <v/>
      </c>
      <c r="C63" s="320" t="str">
        <f>IF(Saisie_usager!F63&lt;&gt;"",Saisie_usager!F63," ")</f>
        <v xml:space="preserve"> </v>
      </c>
      <c r="D63" s="321"/>
      <c r="E63" s="321"/>
      <c r="F63" s="322"/>
      <c r="G63" s="320" t="str">
        <f>IF(Saisie_usager!J63&lt;&gt;"",Saisie_usager!J63,"")</f>
        <v/>
      </c>
      <c r="H63" s="321"/>
      <c r="I63" s="322"/>
      <c r="J63" s="175" t="str">
        <f>IF(Saisie_usager!M63&lt;&gt;"",Saisie_usager!M63,"")</f>
        <v/>
      </c>
      <c r="K63" s="113"/>
      <c r="L63" s="173" t="str">
        <f>IF(K63="",Saisie_usager!O63,K63*VLOOKUP($C63,Ref_Invest!$E$3:$K$31,7,FALSE))</f>
        <v/>
      </c>
      <c r="M63" s="165" t="str">
        <f>IF(Saisie_usager!P63&lt;&gt;"",Saisie_usager!P63,"")</f>
        <v/>
      </c>
      <c r="N63" s="6" t="str">
        <f>IF(Saisie_usager!Q63&lt;&gt;"",Saisie_usager!Q63,"")</f>
        <v/>
      </c>
      <c r="O63" s="166" t="str">
        <f>IF(Saisie_usager!R63&lt;&gt;"",Saisie_usager!R63,"")</f>
        <v/>
      </c>
      <c r="P63" s="263" t="str">
        <f>IF(Saisie_usager!F63&lt;&gt;"",Saisie_usager!F63,"")</f>
        <v/>
      </c>
      <c r="Q63" s="323"/>
      <c r="R63" s="323"/>
      <c r="S63" s="244"/>
      <c r="T63" s="324"/>
      <c r="U63" s="325"/>
      <c r="V63" s="326"/>
      <c r="W63" s="5"/>
      <c r="X63" s="165" t="str">
        <f>IF(Saisie_usager!T63&lt;&gt;"",Saisie_usager!T63,"")</f>
        <v/>
      </c>
      <c r="Y63" s="6" t="str">
        <f>IF(Saisie_usager!U63&lt;&gt;"",Saisie_usager!U63,"")</f>
        <v/>
      </c>
      <c r="Z63" s="166" t="str">
        <f>IF(Saisie_usager!V63&lt;&gt;"",Saisie_usager!V63,"")</f>
        <v/>
      </c>
      <c r="AA63" s="5"/>
      <c r="AB63" s="165" t="str">
        <f>IF(Saisie_usager!W63&lt;&gt;"",Saisie_usager!W63,"")</f>
        <v/>
      </c>
      <c r="AC63" s="6" t="str">
        <f>IF(Saisie_usager!X63&lt;&gt;"",Saisie_usager!X63,"")</f>
        <v/>
      </c>
      <c r="AD63" s="166" t="str">
        <f>IF(Saisie_usager!Y63&lt;&gt;"",Saisie_usager!Y63,"")</f>
        <v/>
      </c>
      <c r="AE63" s="5"/>
      <c r="AF63" s="167" t="str">
        <f t="shared" si="20"/>
        <v/>
      </c>
      <c r="AG63" s="176" t="str">
        <f>IF(ISNA(VLOOKUP(P63,Ref_Invest!$E$3:$F$31,2,FALSE)),"",IF(VLOOKUP(P63,Ref_Invest!$E$3:$F$31,2,FALSE)=0,"",VLOOKUP(P63,Ref_Invest!$E$3:$F$31,2,FALSE)))</f>
        <v/>
      </c>
      <c r="AH63" s="174" t="str">
        <f t="shared" si="4"/>
        <v/>
      </c>
      <c r="AI63" s="170" t="str">
        <f t="shared" si="21"/>
        <v/>
      </c>
      <c r="AJ63" s="85" t="str">
        <f>IF(C63="","",IF(ISNA(VLOOKUP(P63,Ref_Invest!$S$3:$T$31,2,FALSE)),"",VLOOKUP(P63,Ref_Invest!$S$3:$T$31,2,FALSE)))</f>
        <v/>
      </c>
      <c r="AK63" s="171" t="str">
        <f>IF(AND(W63&gt;Ref_Invest!$E$46,AA63="",AE63=""),"Deux devis comparatifs (montants éligibles) doivent être renseignés pour cette dépense",IF(AND(W63&gt;Ref_Invest!$E$46,AE63=""),"Un second devis comparatif doit être renseigné (montant éligible) pour cette dépense",IF(AND(W63&gt;=Ref_Invest!$E$45,AA63=""),"Un devis comparatif (montant éligible) doit être renseigné pour cette dépense","")))</f>
        <v/>
      </c>
      <c r="AP63" s="89"/>
      <c r="AQ63" s="264"/>
      <c r="AR63" s="264"/>
      <c r="AS63" s="264"/>
      <c r="AT63" s="264"/>
      <c r="AU63" s="264"/>
      <c r="AV63" s="264"/>
      <c r="AW63" s="264"/>
      <c r="AX63" s="264"/>
      <c r="AY63" s="313"/>
      <c r="AZ63" s="313"/>
      <c r="BJ63" s="89"/>
      <c r="BK63" s="264"/>
      <c r="BL63" s="264"/>
      <c r="BM63" s="264"/>
      <c r="BN63" s="264"/>
      <c r="BO63" s="264"/>
      <c r="BP63" s="264"/>
      <c r="BQ63" s="264"/>
      <c r="BR63" s="264"/>
      <c r="BS63" s="313"/>
      <c r="BT63" s="313"/>
      <c r="BU63" s="313"/>
      <c r="BV63" s="313"/>
      <c r="BW63" s="368"/>
      <c r="BX63" s="368"/>
      <c r="BY63" s="369"/>
    </row>
    <row r="64" spans="1:77">
      <c r="A64" s="114" t="str">
        <f>IF(C64=" ","",VLOOKUP(C64,Ref_Invest!$E$3:$H$33,4,FALSE))</f>
        <v/>
      </c>
      <c r="B64" s="114" t="str">
        <f t="shared" si="2"/>
        <v/>
      </c>
      <c r="C64" s="320" t="str">
        <f>IF(Saisie_usager!F64&lt;&gt;"",Saisie_usager!F64," ")</f>
        <v xml:space="preserve"> </v>
      </c>
      <c r="D64" s="321"/>
      <c r="E64" s="321"/>
      <c r="F64" s="322"/>
      <c r="G64" s="320" t="str">
        <f>IF(Saisie_usager!J64&lt;&gt;"",Saisie_usager!J64,"")</f>
        <v/>
      </c>
      <c r="H64" s="321"/>
      <c r="I64" s="322"/>
      <c r="J64" s="175" t="str">
        <f>IF(Saisie_usager!M64&lt;&gt;"",Saisie_usager!M64,"")</f>
        <v/>
      </c>
      <c r="K64" s="113"/>
      <c r="L64" s="173" t="str">
        <f>IF(K64="",Saisie_usager!O64,K64*VLOOKUP($C64,Ref_Invest!$E$3:$K$31,7,FALSE))</f>
        <v/>
      </c>
      <c r="M64" s="165" t="str">
        <f>IF(Saisie_usager!P64&lt;&gt;"",Saisie_usager!P64,"")</f>
        <v/>
      </c>
      <c r="N64" s="6" t="str">
        <f>IF(Saisie_usager!Q64&lt;&gt;"",Saisie_usager!Q64,"")</f>
        <v/>
      </c>
      <c r="O64" s="166" t="str">
        <f>IF(Saisie_usager!R64&lt;&gt;"",Saisie_usager!R64,"")</f>
        <v/>
      </c>
      <c r="P64" s="263" t="str">
        <f>IF(Saisie_usager!F64&lt;&gt;"",Saisie_usager!F64,"")</f>
        <v/>
      </c>
      <c r="Q64" s="323"/>
      <c r="R64" s="323"/>
      <c r="S64" s="244"/>
      <c r="T64" s="324"/>
      <c r="U64" s="325"/>
      <c r="V64" s="326"/>
      <c r="W64" s="5"/>
      <c r="X64" s="165" t="str">
        <f>IF(Saisie_usager!T64&lt;&gt;"",Saisie_usager!T64,"")</f>
        <v/>
      </c>
      <c r="Y64" s="6" t="str">
        <f>IF(Saisie_usager!U64&lt;&gt;"",Saisie_usager!U64,"")</f>
        <v/>
      </c>
      <c r="Z64" s="166" t="str">
        <f>IF(Saisie_usager!V64&lt;&gt;"",Saisie_usager!V64,"")</f>
        <v/>
      </c>
      <c r="AA64" s="5"/>
      <c r="AB64" s="165" t="str">
        <f>IF(Saisie_usager!W64&lt;&gt;"",Saisie_usager!W64,"")</f>
        <v/>
      </c>
      <c r="AC64" s="6" t="str">
        <f>IF(Saisie_usager!X64&lt;&gt;"",Saisie_usager!X64,"")</f>
        <v/>
      </c>
      <c r="AD64" s="166" t="str">
        <f>IF(Saisie_usager!Y64&lt;&gt;"",Saisie_usager!Y64,"")</f>
        <v/>
      </c>
      <c r="AE64" s="5"/>
      <c r="AF64" s="167" t="str">
        <f t="shared" si="20"/>
        <v/>
      </c>
      <c r="AG64" s="176" t="str">
        <f>IF(ISNA(VLOOKUP(P64,Ref_Invest!$E$3:$F$31,2,FALSE)),"",IF(VLOOKUP(P64,Ref_Invest!$E$3:$F$31,2,FALSE)=0,"",VLOOKUP(P64,Ref_Invest!$E$3:$F$31,2,FALSE)))</f>
        <v/>
      </c>
      <c r="AH64" s="174" t="str">
        <f t="shared" si="4"/>
        <v/>
      </c>
      <c r="AI64" s="170" t="str">
        <f t="shared" si="21"/>
        <v/>
      </c>
      <c r="AJ64" s="85" t="str">
        <f>IF(C64="","",IF(ISNA(VLOOKUP(P64,Ref_Invest!$S$3:$T$31,2,FALSE)),"",VLOOKUP(P64,Ref_Invest!$S$3:$T$31,2,FALSE)))</f>
        <v/>
      </c>
      <c r="AK64" s="171" t="str">
        <f>IF(AND(W64&gt;Ref_Invest!$E$46,AA64="",AE64=""),"Deux devis comparatifs (montants éligibles) doivent être renseignés pour cette dépense",IF(AND(W64&gt;Ref_Invest!$E$46,AE64=""),"Un second devis comparatif doit être renseigné (montant éligible) pour cette dépense",IF(AND(W64&gt;=Ref_Invest!$E$45,AA64=""),"Un devis comparatif (montant éligible) doit être renseigné pour cette dépense","")))</f>
        <v/>
      </c>
      <c r="AP64" s="89">
        <v>23</v>
      </c>
      <c r="AQ64" s="264" t="str">
        <f>IF(Ref_Invest!$F$50=0,IF(ISNA(VLOOKUP($AP64,Ref_Invest!$C$3:$D$31,2,FALSE))," ",VLOOKUP($AP64,Ref_Invest!$C$3:$D$31,2,FALSE)),IF(Ref_Invest!$F$50=1,IF(ISNA(VLOOKUP($AP64,Ref_Invest!$C$34:$D$39,2,FALSE))," ",VLOOKUP($AP64,Ref_Invest!$C$34:$D$39,2,FALSE))))</f>
        <v xml:space="preserve"> </v>
      </c>
      <c r="AR64" s="264"/>
      <c r="AS64" s="264"/>
      <c r="AT64" s="264"/>
      <c r="AU64" s="264" t="str">
        <f>IF(Ref_Invest!$F$50=1," ",IF(ISNA(VLOOKUP($AP64,Ref_Invest!$C$3:$E$31,3,FALSE))," ",VLOOKUP($AP64,Ref_Invest!$C$3:$E$31,3,FALSE)))</f>
        <v xml:space="preserve"> </v>
      </c>
      <c r="AV64" s="264"/>
      <c r="AW64" s="264"/>
      <c r="AX64" s="264"/>
      <c r="AY64" s="313" t="str">
        <f>IF(Ref_Invest!$F$50=0,IF(ISNA(VLOOKUP($AP64,Ref_Invest!$C$3:$P$31,14,FALSE))," ",ROUND(VLOOKUP($AP64,Ref_Invest!$C$3:$P$31,14,FALSE),2)),IF(Ref_Invest!$F$50=1,IF(ISNA(VLOOKUP($AP64,Ref_Invest!$C$34:$Q$39,15,FALSE))," ",ROUND(VLOOKUP($AP64,Ref_Invest!$C$34:$Q$39,15,FALSE),2))))</f>
        <v xml:space="preserve"> </v>
      </c>
      <c r="AZ64" s="313"/>
      <c r="BJ64" s="89">
        <v>23</v>
      </c>
      <c r="BK64" s="264" t="str">
        <f>IF(ISNA(VLOOKUP($BJ64,Ref_Invest!$C$3:$D$31,2,FALSE))," ",VLOOKUP($BJ64,Ref_Invest!$C$3:$D$31,2,FALSE))</f>
        <v xml:space="preserve"> </v>
      </c>
      <c r="BL64" s="264"/>
      <c r="BM64" s="264"/>
      <c r="BN64" s="264"/>
      <c r="BO64" s="264" t="str">
        <f>IF(ISNA(VLOOKUP($BJ64,Ref_Invest!$C$3:$E$31,3,FALSE))," ",VLOOKUP($BJ64,Ref_Invest!$C$3:$E$31,3,FALSE))</f>
        <v xml:space="preserve"> </v>
      </c>
      <c r="BP64" s="264"/>
      <c r="BQ64" s="264"/>
      <c r="BR64" s="264"/>
      <c r="BS64" s="313" t="str">
        <f>IF(ISNA(VLOOKUP($AP64,Ref_Invest!$C$3:$P$31,12,FALSE))," ",ROUND(VLOOKUP($AP64,Ref_Invest!$C$3:$P$31,12,FALSE),2))</f>
        <v xml:space="preserve"> </v>
      </c>
      <c r="BT64" s="313"/>
      <c r="BU64" s="313" t="str">
        <f>IF(ISNA(VLOOKUP($AP64,Ref_Invest!$C$3:$P$31,14,FALSE))," ",ROUND(VLOOKUP($AP64,Ref_Invest!$C$3:$P$31,14,FALSE),2))</f>
        <v xml:space="preserve"> </v>
      </c>
      <c r="BV64" s="313"/>
      <c r="BW64" s="368"/>
      <c r="BX64" s="368"/>
      <c r="BY64" s="369" t="str">
        <f t="shared" ref="BY64" si="28">IF(BW64="",BU64,BW64)</f>
        <v xml:space="preserve"> </v>
      </c>
    </row>
    <row r="65" spans="1:77">
      <c r="A65" s="114" t="str">
        <f>IF(C65=" ","",VLOOKUP(C65,Ref_Invest!$E$3:$H$33,4,FALSE))</f>
        <v/>
      </c>
      <c r="B65" s="114" t="str">
        <f t="shared" si="2"/>
        <v/>
      </c>
      <c r="C65" s="320" t="str">
        <f>IF(Saisie_usager!F65&lt;&gt;"",Saisie_usager!F65," ")</f>
        <v xml:space="preserve"> </v>
      </c>
      <c r="D65" s="321"/>
      <c r="E65" s="321"/>
      <c r="F65" s="322"/>
      <c r="G65" s="320" t="str">
        <f>IF(Saisie_usager!J65&lt;&gt;"",Saisie_usager!J65,"")</f>
        <v/>
      </c>
      <c r="H65" s="321"/>
      <c r="I65" s="322"/>
      <c r="J65" s="175" t="str">
        <f>IF(Saisie_usager!M65&lt;&gt;"",Saisie_usager!M65,"")</f>
        <v/>
      </c>
      <c r="K65" s="113"/>
      <c r="L65" s="173" t="str">
        <f>IF(K65="",Saisie_usager!O65,K65*VLOOKUP($C65,Ref_Invest!$E$3:$K$31,7,FALSE))</f>
        <v/>
      </c>
      <c r="M65" s="165" t="str">
        <f>IF(Saisie_usager!P65&lt;&gt;"",Saisie_usager!P65,"")</f>
        <v/>
      </c>
      <c r="N65" s="6" t="str">
        <f>IF(Saisie_usager!Q65&lt;&gt;"",Saisie_usager!Q65,"")</f>
        <v/>
      </c>
      <c r="O65" s="166" t="str">
        <f>IF(Saisie_usager!R65&lt;&gt;"",Saisie_usager!R65,"")</f>
        <v/>
      </c>
      <c r="P65" s="263" t="str">
        <f>IF(Saisie_usager!F65&lt;&gt;"",Saisie_usager!F65,"")</f>
        <v/>
      </c>
      <c r="Q65" s="323"/>
      <c r="R65" s="323"/>
      <c r="S65" s="244"/>
      <c r="T65" s="324"/>
      <c r="U65" s="325"/>
      <c r="V65" s="326"/>
      <c r="W65" s="5"/>
      <c r="X65" s="165" t="str">
        <f>IF(Saisie_usager!T65&lt;&gt;"",Saisie_usager!T65,"")</f>
        <v/>
      </c>
      <c r="Y65" s="6" t="str">
        <f>IF(Saisie_usager!U65&lt;&gt;"",Saisie_usager!U65,"")</f>
        <v/>
      </c>
      <c r="Z65" s="166" t="str">
        <f>IF(Saisie_usager!V65&lt;&gt;"",Saisie_usager!V65,"")</f>
        <v/>
      </c>
      <c r="AA65" s="5"/>
      <c r="AB65" s="165" t="str">
        <f>IF(Saisie_usager!W65&lt;&gt;"",Saisie_usager!W65,"")</f>
        <v/>
      </c>
      <c r="AC65" s="6" t="str">
        <f>IF(Saisie_usager!X65&lt;&gt;"",Saisie_usager!X65,"")</f>
        <v/>
      </c>
      <c r="AD65" s="166" t="str">
        <f>IF(Saisie_usager!Y65&lt;&gt;"",Saisie_usager!Y65,"")</f>
        <v/>
      </c>
      <c r="AE65" s="5"/>
      <c r="AF65" s="167" t="str">
        <f t="shared" si="20"/>
        <v/>
      </c>
      <c r="AG65" s="176" t="str">
        <f>IF(ISNA(VLOOKUP(P65,Ref_Invest!$E$3:$F$31,2,FALSE)),"",IF(VLOOKUP(P65,Ref_Invest!$E$3:$F$31,2,FALSE)=0,"",VLOOKUP(P65,Ref_Invest!$E$3:$F$31,2,FALSE)))</f>
        <v/>
      </c>
      <c r="AH65" s="174" t="str">
        <f t="shared" si="4"/>
        <v/>
      </c>
      <c r="AI65" s="170" t="str">
        <f t="shared" si="21"/>
        <v/>
      </c>
      <c r="AJ65" s="85" t="str">
        <f>IF(C65="","",IF(ISNA(VLOOKUP(P65,Ref_Invest!$S$3:$T$31,2,FALSE)),"",VLOOKUP(P65,Ref_Invest!$S$3:$T$31,2,FALSE)))</f>
        <v/>
      </c>
      <c r="AK65" s="171" t="str">
        <f>IF(AND(W65&gt;Ref_Invest!$E$46,AA65="",AE65=""),"Deux devis comparatifs (montants éligibles) doivent être renseignés pour cette dépense",IF(AND(W65&gt;Ref_Invest!$E$46,AE65=""),"Un second devis comparatif doit être renseigné (montant éligible) pour cette dépense",IF(AND(W65&gt;=Ref_Invest!$E$45,AA65=""),"Un devis comparatif (montant éligible) doit être renseigné pour cette dépense","")))</f>
        <v/>
      </c>
      <c r="AP65" s="89"/>
      <c r="AQ65" s="264"/>
      <c r="AR65" s="264"/>
      <c r="AS65" s="264"/>
      <c r="AT65" s="264"/>
      <c r="AU65" s="264"/>
      <c r="AV65" s="264"/>
      <c r="AW65" s="264"/>
      <c r="AX65" s="264"/>
      <c r="AY65" s="313"/>
      <c r="AZ65" s="313"/>
      <c r="BJ65" s="89"/>
      <c r="BK65" s="264"/>
      <c r="BL65" s="264"/>
      <c r="BM65" s="264"/>
      <c r="BN65" s="264"/>
      <c r="BO65" s="264"/>
      <c r="BP65" s="264"/>
      <c r="BQ65" s="264"/>
      <c r="BR65" s="264"/>
      <c r="BS65" s="313"/>
      <c r="BT65" s="313"/>
      <c r="BU65" s="313"/>
      <c r="BV65" s="313"/>
      <c r="BW65" s="368"/>
      <c r="BX65" s="368"/>
      <c r="BY65" s="369"/>
    </row>
    <row r="66" spans="1:77">
      <c r="A66" s="114" t="str">
        <f>IF(C66=" ","",VLOOKUP(C66,Ref_Invest!$E$3:$H$33,4,FALSE))</f>
        <v/>
      </c>
      <c r="B66" s="114" t="str">
        <f t="shared" si="2"/>
        <v/>
      </c>
      <c r="C66" s="320" t="str">
        <f>IF(Saisie_usager!F66&lt;&gt;"",Saisie_usager!F66," ")</f>
        <v xml:space="preserve"> </v>
      </c>
      <c r="D66" s="321"/>
      <c r="E66" s="321"/>
      <c r="F66" s="322"/>
      <c r="G66" s="320" t="str">
        <f>IF(Saisie_usager!J66&lt;&gt;"",Saisie_usager!J66,"")</f>
        <v/>
      </c>
      <c r="H66" s="321"/>
      <c r="I66" s="322"/>
      <c r="J66" s="175" t="str">
        <f>IF(Saisie_usager!M66&lt;&gt;"",Saisie_usager!M66,"")</f>
        <v/>
      </c>
      <c r="K66" s="113"/>
      <c r="L66" s="173" t="str">
        <f>IF(K66="",Saisie_usager!O66,K66*VLOOKUP($C66,Ref_Invest!$E$3:$K$31,7,FALSE))</f>
        <v/>
      </c>
      <c r="M66" s="165" t="str">
        <f>IF(Saisie_usager!P66&lt;&gt;"",Saisie_usager!P66,"")</f>
        <v/>
      </c>
      <c r="N66" s="6" t="str">
        <f>IF(Saisie_usager!Q66&lt;&gt;"",Saisie_usager!Q66,"")</f>
        <v/>
      </c>
      <c r="O66" s="166" t="str">
        <f>IF(Saisie_usager!R66&lt;&gt;"",Saisie_usager!R66,"")</f>
        <v/>
      </c>
      <c r="P66" s="263" t="str">
        <f>IF(Saisie_usager!F66&lt;&gt;"",Saisie_usager!F66,"")</f>
        <v/>
      </c>
      <c r="Q66" s="323"/>
      <c r="R66" s="323"/>
      <c r="S66" s="244"/>
      <c r="T66" s="324"/>
      <c r="U66" s="325"/>
      <c r="V66" s="326"/>
      <c r="W66" s="5"/>
      <c r="X66" s="165" t="str">
        <f>IF(Saisie_usager!T66&lt;&gt;"",Saisie_usager!T66,"")</f>
        <v/>
      </c>
      <c r="Y66" s="6" t="str">
        <f>IF(Saisie_usager!U66&lt;&gt;"",Saisie_usager!U66,"")</f>
        <v/>
      </c>
      <c r="Z66" s="166" t="str">
        <f>IF(Saisie_usager!V66&lt;&gt;"",Saisie_usager!V66,"")</f>
        <v/>
      </c>
      <c r="AA66" s="5"/>
      <c r="AB66" s="165" t="str">
        <f>IF(Saisie_usager!W66&lt;&gt;"",Saisie_usager!W66,"")</f>
        <v/>
      </c>
      <c r="AC66" s="6" t="str">
        <f>IF(Saisie_usager!X66&lt;&gt;"",Saisie_usager!X66,"")</f>
        <v/>
      </c>
      <c r="AD66" s="166" t="str">
        <f>IF(Saisie_usager!Y66&lt;&gt;"",Saisie_usager!Y66,"")</f>
        <v/>
      </c>
      <c r="AE66" s="5"/>
      <c r="AF66" s="167" t="str">
        <f t="shared" si="20"/>
        <v/>
      </c>
      <c r="AG66" s="176" t="str">
        <f>IF(ISNA(VLOOKUP(P66,Ref_Invest!$E$3:$F$31,2,FALSE)),"",IF(VLOOKUP(P66,Ref_Invest!$E$3:$F$31,2,FALSE)=0,"",VLOOKUP(P66,Ref_Invest!$E$3:$F$31,2,FALSE)))</f>
        <v/>
      </c>
      <c r="AH66" s="174" t="str">
        <f t="shared" si="4"/>
        <v/>
      </c>
      <c r="AI66" s="170" t="str">
        <f t="shared" si="21"/>
        <v/>
      </c>
      <c r="AJ66" s="85" t="str">
        <f>IF(C66="","",IF(ISNA(VLOOKUP(P66,Ref_Invest!$S$3:$T$31,2,FALSE)),"",VLOOKUP(P66,Ref_Invest!$S$3:$T$31,2,FALSE)))</f>
        <v/>
      </c>
      <c r="AK66" s="171" t="str">
        <f>IF(AND(W66&gt;Ref_Invest!$E$46,AA66="",AE66=""),"Deux devis comparatifs (montants éligibles) doivent être renseignés pour cette dépense",IF(AND(W66&gt;Ref_Invest!$E$46,AE66=""),"Un second devis comparatif doit être renseigné (montant éligible) pour cette dépense",IF(AND(W66&gt;=Ref_Invest!$E$45,AA66=""),"Un devis comparatif (montant éligible) doit être renseigné pour cette dépense","")))</f>
        <v/>
      </c>
      <c r="AP66" s="89">
        <v>24</v>
      </c>
      <c r="AQ66" s="264" t="str">
        <f>IF(Ref_Invest!$F$50=0,IF(ISNA(VLOOKUP($AP66,Ref_Invest!$C$3:$D$31,2,FALSE))," ",VLOOKUP($AP66,Ref_Invest!$C$3:$D$31,2,FALSE)),IF(Ref_Invest!$F$50=1,IF(ISNA(VLOOKUP($AP66,Ref_Invest!$C$34:$D$39,2,FALSE))," ",VLOOKUP($AP66,Ref_Invest!$C$34:$D$39,2,FALSE))))</f>
        <v xml:space="preserve"> </v>
      </c>
      <c r="AR66" s="264"/>
      <c r="AS66" s="264"/>
      <c r="AT66" s="264"/>
      <c r="AU66" s="264" t="str">
        <f>IF(Ref_Invest!$F$50=1," ",IF(ISNA(VLOOKUP($AP66,Ref_Invest!$C$3:$E$31,3,FALSE))," ",VLOOKUP($AP66,Ref_Invest!$C$3:$E$31,3,FALSE)))</f>
        <v xml:space="preserve"> </v>
      </c>
      <c r="AV66" s="264"/>
      <c r="AW66" s="264"/>
      <c r="AX66" s="264"/>
      <c r="AY66" s="313" t="str">
        <f>IF(Ref_Invest!$F$50=0,IF(ISNA(VLOOKUP($AP66,Ref_Invest!$C$3:$P$31,14,FALSE))," ",ROUND(VLOOKUP($AP66,Ref_Invest!$C$3:$P$31,14,FALSE),2)),IF(Ref_Invest!$F$50=1,IF(ISNA(VLOOKUP($AP66,Ref_Invest!$C$34:$Q$39,15,FALSE))," ",ROUND(VLOOKUP($AP66,Ref_Invest!$C$34:$Q$39,15,FALSE),2))))</f>
        <v xml:space="preserve"> </v>
      </c>
      <c r="AZ66" s="313"/>
      <c r="BJ66" s="89">
        <v>24</v>
      </c>
      <c r="BK66" s="264" t="str">
        <f>IF(ISNA(VLOOKUP($BJ66,Ref_Invest!$C$3:$D$31,2,FALSE))," ",VLOOKUP($BJ66,Ref_Invest!$C$3:$D$31,2,FALSE))</f>
        <v xml:space="preserve"> </v>
      </c>
      <c r="BL66" s="264"/>
      <c r="BM66" s="264"/>
      <c r="BN66" s="264"/>
      <c r="BO66" s="264" t="str">
        <f>IF(ISNA(VLOOKUP($BJ66,Ref_Invest!$C$3:$E$31,3,FALSE))," ",VLOOKUP($BJ66,Ref_Invest!$C$3:$E$31,3,FALSE))</f>
        <v xml:space="preserve"> </v>
      </c>
      <c r="BP66" s="264"/>
      <c r="BQ66" s="264"/>
      <c r="BR66" s="264"/>
      <c r="BS66" s="313" t="str">
        <f>IF(ISNA(VLOOKUP($AP66,Ref_Invest!$C$3:$P$31,12,FALSE))," ",ROUND(VLOOKUP($AP66,Ref_Invest!$C$3:$P$31,12,FALSE),2))</f>
        <v xml:space="preserve"> </v>
      </c>
      <c r="BT66" s="313"/>
      <c r="BU66" s="313" t="str">
        <f>IF(ISNA(VLOOKUP($AP66,Ref_Invest!$C$3:$P$31,14,FALSE))," ",ROUND(VLOOKUP($AP66,Ref_Invest!$C$3:$P$31,14,FALSE),2))</f>
        <v xml:space="preserve"> </v>
      </c>
      <c r="BV66" s="313"/>
      <c r="BW66" s="368"/>
      <c r="BX66" s="368"/>
      <c r="BY66" s="369" t="str">
        <f t="shared" ref="BY66" si="29">IF(BW66="",BU66,BW66)</f>
        <v xml:space="preserve"> </v>
      </c>
    </row>
    <row r="67" spans="1:77">
      <c r="A67" s="114" t="str">
        <f>IF(C67=" ","",VLOOKUP(C67,Ref_Invest!$E$3:$H$33,4,FALSE))</f>
        <v/>
      </c>
      <c r="B67" s="114" t="str">
        <f t="shared" si="2"/>
        <v/>
      </c>
      <c r="C67" s="320" t="str">
        <f>IF(Saisie_usager!F67&lt;&gt;"",Saisie_usager!F67," ")</f>
        <v xml:space="preserve"> </v>
      </c>
      <c r="D67" s="321"/>
      <c r="E67" s="321"/>
      <c r="F67" s="322"/>
      <c r="G67" s="320" t="str">
        <f>IF(Saisie_usager!J67&lt;&gt;"",Saisie_usager!J67,"")</f>
        <v/>
      </c>
      <c r="H67" s="321"/>
      <c r="I67" s="322"/>
      <c r="J67" s="175" t="str">
        <f>IF(Saisie_usager!M67&lt;&gt;"",Saisie_usager!M67,"")</f>
        <v/>
      </c>
      <c r="K67" s="113"/>
      <c r="L67" s="173" t="str">
        <f>IF(K67="",Saisie_usager!O67,K67*VLOOKUP($C67,Ref_Invest!$E$3:$K$31,7,FALSE))</f>
        <v/>
      </c>
      <c r="M67" s="165" t="str">
        <f>IF(Saisie_usager!P67&lt;&gt;"",Saisie_usager!P67,"")</f>
        <v/>
      </c>
      <c r="N67" s="6" t="str">
        <f>IF(Saisie_usager!Q67&lt;&gt;"",Saisie_usager!Q67,"")</f>
        <v/>
      </c>
      <c r="O67" s="166" t="str">
        <f>IF(Saisie_usager!R67&lt;&gt;"",Saisie_usager!R67,"")</f>
        <v/>
      </c>
      <c r="P67" s="263" t="str">
        <f>IF(Saisie_usager!F67&lt;&gt;"",Saisie_usager!F67,"")</f>
        <v/>
      </c>
      <c r="Q67" s="323"/>
      <c r="R67" s="323"/>
      <c r="S67" s="244"/>
      <c r="T67" s="324"/>
      <c r="U67" s="325"/>
      <c r="V67" s="326"/>
      <c r="W67" s="5"/>
      <c r="X67" s="165" t="str">
        <f>IF(Saisie_usager!T67&lt;&gt;"",Saisie_usager!T67,"")</f>
        <v/>
      </c>
      <c r="Y67" s="6" t="str">
        <f>IF(Saisie_usager!U67&lt;&gt;"",Saisie_usager!U67,"")</f>
        <v/>
      </c>
      <c r="Z67" s="166" t="str">
        <f>IF(Saisie_usager!V67&lt;&gt;"",Saisie_usager!V67,"")</f>
        <v/>
      </c>
      <c r="AA67" s="5"/>
      <c r="AB67" s="165" t="str">
        <f>IF(Saisie_usager!W67&lt;&gt;"",Saisie_usager!W67,"")</f>
        <v/>
      </c>
      <c r="AC67" s="6" t="str">
        <f>IF(Saisie_usager!X67&lt;&gt;"",Saisie_usager!X67,"")</f>
        <v/>
      </c>
      <c r="AD67" s="166" t="str">
        <f>IF(Saisie_usager!Y67&lt;&gt;"",Saisie_usager!Y67,"")</f>
        <v/>
      </c>
      <c r="AE67" s="5"/>
      <c r="AF67" s="167" t="str">
        <f t="shared" si="20"/>
        <v/>
      </c>
      <c r="AG67" s="176" t="str">
        <f>IF(ISNA(VLOOKUP(P67,Ref_Invest!$E$3:$F$31,2,FALSE)),"",IF(VLOOKUP(P67,Ref_Invest!$E$3:$F$31,2,FALSE)=0,"",VLOOKUP(P67,Ref_Invest!$E$3:$F$31,2,FALSE)))</f>
        <v/>
      </c>
      <c r="AH67" s="174" t="str">
        <f t="shared" si="4"/>
        <v/>
      </c>
      <c r="AI67" s="170" t="str">
        <f t="shared" si="21"/>
        <v/>
      </c>
      <c r="AJ67" s="85" t="str">
        <f>IF(C67="","",IF(ISNA(VLOOKUP(P67,Ref_Invest!$S$3:$T$31,2,FALSE)),"",VLOOKUP(P67,Ref_Invest!$S$3:$T$31,2,FALSE)))</f>
        <v/>
      </c>
      <c r="AK67" s="171" t="str">
        <f>IF(AND(W67&gt;Ref_Invest!$E$46,AA67="",AE67=""),"Deux devis comparatifs (montants éligibles) doivent être renseignés pour cette dépense",IF(AND(W67&gt;Ref_Invest!$E$46,AE67=""),"Un second devis comparatif doit être renseigné (montant éligible) pour cette dépense",IF(AND(W67&gt;=Ref_Invest!$E$45,AA67=""),"Un devis comparatif (montant éligible) doit être renseigné pour cette dépense","")))</f>
        <v/>
      </c>
      <c r="AP67" s="89"/>
      <c r="AQ67" s="264"/>
      <c r="AR67" s="264"/>
      <c r="AS67" s="264"/>
      <c r="AT67" s="264"/>
      <c r="AU67" s="264"/>
      <c r="AV67" s="264"/>
      <c r="AW67" s="264"/>
      <c r="AX67" s="264"/>
      <c r="AY67" s="313"/>
      <c r="AZ67" s="313"/>
      <c r="BJ67" s="89"/>
      <c r="BK67" s="264"/>
      <c r="BL67" s="264"/>
      <c r="BM67" s="264"/>
      <c r="BN67" s="264"/>
      <c r="BO67" s="264"/>
      <c r="BP67" s="264"/>
      <c r="BQ67" s="264"/>
      <c r="BR67" s="264"/>
      <c r="BS67" s="313"/>
      <c r="BT67" s="313"/>
      <c r="BU67" s="313"/>
      <c r="BV67" s="313"/>
      <c r="BW67" s="368"/>
      <c r="BX67" s="368"/>
      <c r="BY67" s="369"/>
    </row>
    <row r="68" spans="1:77">
      <c r="A68" s="114" t="str">
        <f>IF(C68=" ","",VLOOKUP(C68,Ref_Invest!$E$3:$H$33,4,FALSE))</f>
        <v/>
      </c>
      <c r="B68" s="114" t="str">
        <f t="shared" si="2"/>
        <v/>
      </c>
      <c r="C68" s="320" t="str">
        <f>IF(Saisie_usager!F68&lt;&gt;"",Saisie_usager!F68," ")</f>
        <v xml:space="preserve"> </v>
      </c>
      <c r="D68" s="321"/>
      <c r="E68" s="321"/>
      <c r="F68" s="322"/>
      <c r="G68" s="320" t="str">
        <f>IF(Saisie_usager!J68&lt;&gt;"",Saisie_usager!J68,"")</f>
        <v/>
      </c>
      <c r="H68" s="321"/>
      <c r="I68" s="322"/>
      <c r="J68" s="175" t="str">
        <f>IF(Saisie_usager!M68&lt;&gt;"",Saisie_usager!M68,"")</f>
        <v/>
      </c>
      <c r="K68" s="113"/>
      <c r="L68" s="173" t="str">
        <f>IF(K68="",Saisie_usager!O68,K68*VLOOKUP($C68,Ref_Invest!$E$3:$K$31,7,FALSE))</f>
        <v/>
      </c>
      <c r="M68" s="165" t="str">
        <f>IF(Saisie_usager!P68&lt;&gt;"",Saisie_usager!P68,"")</f>
        <v/>
      </c>
      <c r="N68" s="6" t="str">
        <f>IF(Saisie_usager!Q68&lt;&gt;"",Saisie_usager!Q68,"")</f>
        <v/>
      </c>
      <c r="O68" s="166" t="str">
        <f>IF(Saisie_usager!R68&lt;&gt;"",Saisie_usager!R68,"")</f>
        <v/>
      </c>
      <c r="P68" s="263" t="str">
        <f>IF(Saisie_usager!F68&lt;&gt;"",Saisie_usager!F68,"")</f>
        <v/>
      </c>
      <c r="Q68" s="323"/>
      <c r="R68" s="323"/>
      <c r="S68" s="244"/>
      <c r="T68" s="324"/>
      <c r="U68" s="325"/>
      <c r="V68" s="326"/>
      <c r="W68" s="5"/>
      <c r="X68" s="165" t="str">
        <f>IF(Saisie_usager!T68&lt;&gt;"",Saisie_usager!T68,"")</f>
        <v/>
      </c>
      <c r="Y68" s="6" t="str">
        <f>IF(Saisie_usager!U68&lt;&gt;"",Saisie_usager!U68,"")</f>
        <v/>
      </c>
      <c r="Z68" s="166" t="str">
        <f>IF(Saisie_usager!V68&lt;&gt;"",Saisie_usager!V68,"")</f>
        <v/>
      </c>
      <c r="AA68" s="5"/>
      <c r="AB68" s="165" t="str">
        <f>IF(Saisie_usager!W68&lt;&gt;"",Saisie_usager!W68,"")</f>
        <v/>
      </c>
      <c r="AC68" s="6" t="str">
        <f>IF(Saisie_usager!X68&lt;&gt;"",Saisie_usager!X68,"")</f>
        <v/>
      </c>
      <c r="AD68" s="166" t="str">
        <f>IF(Saisie_usager!Y68&lt;&gt;"",Saisie_usager!Y68,"")</f>
        <v/>
      </c>
      <c r="AE68" s="5"/>
      <c r="AF68" s="167" t="str">
        <f t="shared" si="20"/>
        <v/>
      </c>
      <c r="AG68" s="176" t="str">
        <f>IF(ISNA(VLOOKUP(P68,Ref_Invest!$E$3:$F$31,2,FALSE)),"",IF(VLOOKUP(P68,Ref_Invest!$E$3:$F$31,2,FALSE)=0,"",VLOOKUP(P68,Ref_Invest!$E$3:$F$31,2,FALSE)))</f>
        <v/>
      </c>
      <c r="AH68" s="174" t="str">
        <f t="shared" si="4"/>
        <v/>
      </c>
      <c r="AI68" s="170" t="str">
        <f t="shared" si="21"/>
        <v/>
      </c>
      <c r="AJ68" s="85" t="str">
        <f>IF(C68="","",IF(ISNA(VLOOKUP(P68,Ref_Invest!$S$3:$T$31,2,FALSE)),"",VLOOKUP(P68,Ref_Invest!$S$3:$T$31,2,FALSE)))</f>
        <v/>
      </c>
      <c r="AK68" s="171" t="str">
        <f>IF(AND(W68&gt;Ref_Invest!$E$46,AA68="",AE68=""),"Deux devis comparatifs (montants éligibles) doivent être renseignés pour cette dépense",IF(AND(W68&gt;Ref_Invest!$E$46,AE68=""),"Un second devis comparatif doit être renseigné (montant éligible) pour cette dépense",IF(AND(W68&gt;=Ref_Invest!$E$45,AA68=""),"Un devis comparatif (montant éligible) doit être renseigné pour cette dépense","")))</f>
        <v/>
      </c>
      <c r="AP68" s="89">
        <v>25</v>
      </c>
      <c r="AQ68" s="264" t="str">
        <f>IF(Ref_Invest!$F$50=0,IF(ISNA(VLOOKUP($AP68,Ref_Invest!$C$3:$D$31,2,FALSE))," ",VLOOKUP($AP68,Ref_Invest!$C$3:$D$31,2,FALSE)),IF(Ref_Invest!$F$50=1,IF(ISNA(VLOOKUP($AP68,Ref_Invest!$C$34:$D$39,2,FALSE))," ",VLOOKUP($AP68,Ref_Invest!$C$34:$D$39,2,FALSE))))</f>
        <v xml:space="preserve"> </v>
      </c>
      <c r="AR68" s="264"/>
      <c r="AS68" s="264"/>
      <c r="AT68" s="264"/>
      <c r="AU68" s="264" t="str">
        <f>IF(Ref_Invest!$F$50=1," ",IF(ISNA(VLOOKUP($AP68,Ref_Invest!$C$3:$E$31,3,FALSE))," ",VLOOKUP($AP68,Ref_Invest!$C$3:$E$31,3,FALSE)))</f>
        <v xml:space="preserve"> </v>
      </c>
      <c r="AV68" s="264"/>
      <c r="AW68" s="264"/>
      <c r="AX68" s="264"/>
      <c r="AY68" s="313" t="str">
        <f>IF(Ref_Invest!$F$50=0,IF(ISNA(VLOOKUP($AP68,Ref_Invest!$C$3:$P$31,14,FALSE))," ",ROUND(VLOOKUP($AP68,Ref_Invest!$C$3:$P$31,14,FALSE),2)),IF(Ref_Invest!$F$50=1,IF(ISNA(VLOOKUP($AP68,Ref_Invest!$C$34:$Q$39,15,FALSE))," ",ROUND(VLOOKUP($AP68,Ref_Invest!$C$34:$Q$39,15,FALSE),2))))</f>
        <v xml:space="preserve"> </v>
      </c>
      <c r="AZ68" s="313"/>
      <c r="BJ68" s="89">
        <v>25</v>
      </c>
      <c r="BK68" s="264" t="str">
        <f>IF(ISNA(VLOOKUP($BJ68,Ref_Invest!$C$3:$D$31,2,FALSE))," ",VLOOKUP($BJ68,Ref_Invest!$C$3:$D$31,2,FALSE))</f>
        <v xml:space="preserve"> </v>
      </c>
      <c r="BL68" s="264"/>
      <c r="BM68" s="264"/>
      <c r="BN68" s="264"/>
      <c r="BO68" s="264" t="str">
        <f>IF(ISNA(VLOOKUP($BJ68,Ref_Invest!$C$3:$E$31,3,FALSE))," ",VLOOKUP($BJ68,Ref_Invest!$C$3:$E$31,3,FALSE))</f>
        <v xml:space="preserve"> </v>
      </c>
      <c r="BP68" s="264"/>
      <c r="BQ68" s="264"/>
      <c r="BR68" s="264"/>
      <c r="BS68" s="313" t="str">
        <f>IF(ISNA(VLOOKUP($AP68,Ref_Invest!$C$3:$P$31,12,FALSE))," ",ROUND(VLOOKUP($AP68,Ref_Invest!$C$3:$P$31,12,FALSE),2))</f>
        <v xml:space="preserve"> </v>
      </c>
      <c r="BT68" s="313"/>
      <c r="BU68" s="313" t="str">
        <f>IF(ISNA(VLOOKUP($AP68,Ref_Invest!$C$3:$P$31,14,FALSE))," ",ROUND(VLOOKUP($AP68,Ref_Invest!$C$3:$P$31,14,FALSE),2))</f>
        <v xml:space="preserve"> </v>
      </c>
      <c r="BV68" s="313"/>
      <c r="BW68" s="368"/>
      <c r="BX68" s="368"/>
      <c r="BY68" s="369" t="str">
        <f t="shared" ref="BY68" si="30">IF(BW68="",BU68,BW68)</f>
        <v xml:space="preserve"> </v>
      </c>
    </row>
    <row r="69" spans="1:77">
      <c r="A69" s="114" t="str">
        <f>IF(C69=" ","",VLOOKUP(C69,Ref_Invest!$E$3:$H$33,4,FALSE))</f>
        <v/>
      </c>
      <c r="B69" s="114" t="str">
        <f t="shared" si="2"/>
        <v/>
      </c>
      <c r="C69" s="320" t="str">
        <f>IF(Saisie_usager!F69&lt;&gt;"",Saisie_usager!F69," ")</f>
        <v xml:space="preserve"> </v>
      </c>
      <c r="D69" s="321"/>
      <c r="E69" s="321"/>
      <c r="F69" s="322"/>
      <c r="G69" s="320" t="str">
        <f>IF(Saisie_usager!J69&lt;&gt;"",Saisie_usager!J69,"")</f>
        <v/>
      </c>
      <c r="H69" s="321"/>
      <c r="I69" s="322"/>
      <c r="J69" s="175" t="str">
        <f>IF(Saisie_usager!M69&lt;&gt;"",Saisie_usager!M69,"")</f>
        <v/>
      </c>
      <c r="K69" s="113"/>
      <c r="L69" s="173" t="str">
        <f>IF(K69="",Saisie_usager!O69,K69*VLOOKUP($C69,Ref_Invest!$E$3:$K$31,7,FALSE))</f>
        <v/>
      </c>
      <c r="M69" s="165" t="str">
        <f>IF(Saisie_usager!P69&lt;&gt;"",Saisie_usager!P69,"")</f>
        <v/>
      </c>
      <c r="N69" s="6" t="str">
        <f>IF(Saisie_usager!Q69&lt;&gt;"",Saisie_usager!Q69,"")</f>
        <v/>
      </c>
      <c r="O69" s="166" t="str">
        <f>IF(Saisie_usager!R69&lt;&gt;"",Saisie_usager!R69,"")</f>
        <v/>
      </c>
      <c r="P69" s="263" t="str">
        <f>IF(Saisie_usager!F69&lt;&gt;"",Saisie_usager!F69,"")</f>
        <v/>
      </c>
      <c r="Q69" s="323"/>
      <c r="R69" s="323"/>
      <c r="S69" s="244"/>
      <c r="T69" s="324"/>
      <c r="U69" s="325"/>
      <c r="V69" s="326"/>
      <c r="W69" s="5"/>
      <c r="X69" s="165" t="str">
        <f>IF(Saisie_usager!T69&lt;&gt;"",Saisie_usager!T69,"")</f>
        <v/>
      </c>
      <c r="Y69" s="6" t="str">
        <f>IF(Saisie_usager!U69&lt;&gt;"",Saisie_usager!U69,"")</f>
        <v/>
      </c>
      <c r="Z69" s="166" t="str">
        <f>IF(Saisie_usager!V69&lt;&gt;"",Saisie_usager!V69,"")</f>
        <v/>
      </c>
      <c r="AA69" s="5"/>
      <c r="AB69" s="165" t="str">
        <f>IF(Saisie_usager!W69&lt;&gt;"",Saisie_usager!W69,"")</f>
        <v/>
      </c>
      <c r="AC69" s="6" t="str">
        <f>IF(Saisie_usager!X69&lt;&gt;"",Saisie_usager!X69,"")</f>
        <v/>
      </c>
      <c r="AD69" s="166" t="str">
        <f>IF(Saisie_usager!Y69&lt;&gt;"",Saisie_usager!Y69,"")</f>
        <v/>
      </c>
      <c r="AE69" s="5"/>
      <c r="AF69" s="167" t="str">
        <f t="shared" si="20"/>
        <v/>
      </c>
      <c r="AG69" s="176" t="str">
        <f>IF(ISNA(VLOOKUP(P69,Ref_Invest!$E$3:$F$31,2,FALSE)),"",IF(VLOOKUP(P69,Ref_Invest!$E$3:$F$31,2,FALSE)=0,"",VLOOKUP(P69,Ref_Invest!$E$3:$F$31,2,FALSE)))</f>
        <v/>
      </c>
      <c r="AH69" s="174" t="str">
        <f t="shared" si="4"/>
        <v/>
      </c>
      <c r="AI69" s="170" t="str">
        <f t="shared" si="21"/>
        <v/>
      </c>
      <c r="AJ69" s="85" t="str">
        <f>IF(C69="","",IF(ISNA(VLOOKUP(P69,Ref_Invest!$S$3:$T$31,2,FALSE)),"",VLOOKUP(P69,Ref_Invest!$S$3:$T$31,2,FALSE)))</f>
        <v/>
      </c>
      <c r="AK69" s="171" t="str">
        <f>IF(AND(W69&gt;Ref_Invest!$E$46,AA69="",AE69=""),"Deux devis comparatifs (montants éligibles) doivent être renseignés pour cette dépense",IF(AND(W69&gt;Ref_Invest!$E$46,AE69=""),"Un second devis comparatif doit être renseigné (montant éligible) pour cette dépense",IF(AND(W69&gt;=Ref_Invest!$E$45,AA69=""),"Un devis comparatif (montant éligible) doit être renseigné pour cette dépense","")))</f>
        <v/>
      </c>
      <c r="AP69" s="89"/>
      <c r="AQ69" s="264"/>
      <c r="AR69" s="264"/>
      <c r="AS69" s="264"/>
      <c r="AT69" s="264"/>
      <c r="AU69" s="264"/>
      <c r="AV69" s="264"/>
      <c r="AW69" s="264"/>
      <c r="AX69" s="264"/>
      <c r="AY69" s="313"/>
      <c r="AZ69" s="313"/>
      <c r="BJ69" s="89"/>
      <c r="BK69" s="264"/>
      <c r="BL69" s="264"/>
      <c r="BM69" s="264"/>
      <c r="BN69" s="264"/>
      <c r="BO69" s="264"/>
      <c r="BP69" s="264"/>
      <c r="BQ69" s="264"/>
      <c r="BR69" s="264"/>
      <c r="BS69" s="313"/>
      <c r="BT69" s="313"/>
      <c r="BU69" s="313"/>
      <c r="BV69" s="313"/>
      <c r="BW69" s="368"/>
      <c r="BX69" s="368"/>
      <c r="BY69" s="369"/>
    </row>
    <row r="70" spans="1:77">
      <c r="A70" s="114" t="str">
        <f>IF(C70=" ","",VLOOKUP(C70,Ref_Invest!$E$3:$H$33,4,FALSE))</f>
        <v/>
      </c>
      <c r="B70" s="114" t="str">
        <f t="shared" si="2"/>
        <v/>
      </c>
      <c r="C70" s="320" t="str">
        <f>IF(Saisie_usager!F70&lt;&gt;"",Saisie_usager!F70," ")</f>
        <v xml:space="preserve"> </v>
      </c>
      <c r="D70" s="321"/>
      <c r="E70" s="321"/>
      <c r="F70" s="322"/>
      <c r="G70" s="320" t="str">
        <f>IF(Saisie_usager!J70&lt;&gt;"",Saisie_usager!J70,"")</f>
        <v/>
      </c>
      <c r="H70" s="321"/>
      <c r="I70" s="322"/>
      <c r="J70" s="175" t="str">
        <f>IF(Saisie_usager!M70&lt;&gt;"",Saisie_usager!M70,"")</f>
        <v/>
      </c>
      <c r="K70" s="113"/>
      <c r="L70" s="173" t="str">
        <f>IF(K70="",Saisie_usager!O70,K70*VLOOKUP($C70,Ref_Invest!$E$3:$K$31,7,FALSE))</f>
        <v/>
      </c>
      <c r="M70" s="165" t="str">
        <f>IF(Saisie_usager!P70&lt;&gt;"",Saisie_usager!P70,"")</f>
        <v/>
      </c>
      <c r="N70" s="6" t="str">
        <f>IF(Saisie_usager!Q70&lt;&gt;"",Saisie_usager!Q70,"")</f>
        <v/>
      </c>
      <c r="O70" s="166" t="str">
        <f>IF(Saisie_usager!R70&lt;&gt;"",Saisie_usager!R70,"")</f>
        <v/>
      </c>
      <c r="P70" s="263" t="str">
        <f>IF(Saisie_usager!F70&lt;&gt;"",Saisie_usager!F70,"")</f>
        <v/>
      </c>
      <c r="Q70" s="323"/>
      <c r="R70" s="323"/>
      <c r="S70" s="244"/>
      <c r="T70" s="324"/>
      <c r="U70" s="325"/>
      <c r="V70" s="326"/>
      <c r="W70" s="5"/>
      <c r="X70" s="165" t="str">
        <f>IF(Saisie_usager!T70&lt;&gt;"",Saisie_usager!T70,"")</f>
        <v/>
      </c>
      <c r="Y70" s="6" t="str">
        <f>IF(Saisie_usager!U70&lt;&gt;"",Saisie_usager!U70,"")</f>
        <v/>
      </c>
      <c r="Z70" s="166" t="str">
        <f>IF(Saisie_usager!V70&lt;&gt;"",Saisie_usager!V70,"")</f>
        <v/>
      </c>
      <c r="AA70" s="5"/>
      <c r="AB70" s="165" t="str">
        <f>IF(Saisie_usager!W70&lt;&gt;"",Saisie_usager!W70,"")</f>
        <v/>
      </c>
      <c r="AC70" s="6" t="str">
        <f>IF(Saisie_usager!X70&lt;&gt;"",Saisie_usager!X70,"")</f>
        <v/>
      </c>
      <c r="AD70" s="166" t="str">
        <f>IF(Saisie_usager!Y70&lt;&gt;"",Saisie_usager!Y70,"")</f>
        <v/>
      </c>
      <c r="AE70" s="5"/>
      <c r="AF70" s="167" t="str">
        <f t="shared" si="20"/>
        <v/>
      </c>
      <c r="AG70" s="176" t="str">
        <f>IF(ISNA(VLOOKUP(P70,Ref_Invest!$E$3:$F$31,2,FALSE)),"",IF(VLOOKUP(P70,Ref_Invest!$E$3:$F$31,2,FALSE)=0,"",VLOOKUP(P70,Ref_Invest!$E$3:$F$31,2,FALSE)))</f>
        <v/>
      </c>
      <c r="AH70" s="174" t="str">
        <f t="shared" si="4"/>
        <v/>
      </c>
      <c r="AI70" s="170" t="str">
        <f t="shared" si="21"/>
        <v/>
      </c>
      <c r="AJ70" s="85" t="str">
        <f>IF(C70="","",IF(ISNA(VLOOKUP(P70,Ref_Invest!$S$3:$T$31,2,FALSE)),"",VLOOKUP(P70,Ref_Invest!$S$3:$T$31,2,FALSE)))</f>
        <v/>
      </c>
      <c r="AK70" s="171" t="str">
        <f>IF(AND(W70&gt;Ref_Invest!$E$46,AA70="",AE70=""),"Deux devis comparatifs (montants éligibles) doivent être renseignés pour cette dépense",IF(AND(W70&gt;Ref_Invest!$E$46,AE70=""),"Un second devis comparatif doit être renseigné (montant éligible) pour cette dépense",IF(AND(W70&gt;=Ref_Invest!$E$45,AA70=""),"Un devis comparatif (montant éligible) doit être renseigné pour cette dépense","")))</f>
        <v/>
      </c>
      <c r="AP70" s="89">
        <v>26</v>
      </c>
      <c r="AQ70" s="264" t="str">
        <f>IF(Ref_Invest!$F$50=0,IF(ISNA(VLOOKUP($AP70,Ref_Invest!$C$3:$D$31,2,FALSE))," ",VLOOKUP($AP70,Ref_Invest!$C$3:$D$31,2,FALSE)),IF(Ref_Invest!$F$50=1,IF(ISNA(VLOOKUP($AP70,Ref_Invest!$C$34:$D$39,2,FALSE))," ",VLOOKUP($AP70,Ref_Invest!$C$34:$D$39,2,FALSE))))</f>
        <v xml:space="preserve"> </v>
      </c>
      <c r="AR70" s="264"/>
      <c r="AS70" s="264"/>
      <c r="AT70" s="264"/>
      <c r="AU70" s="264" t="str">
        <f>IF(Ref_Invest!$F$50=1," ",IF(ISNA(VLOOKUP($AP70,Ref_Invest!$C$3:$E$31,3,FALSE))," ",VLOOKUP($AP70,Ref_Invest!$C$3:$E$31,3,FALSE)))</f>
        <v xml:space="preserve"> </v>
      </c>
      <c r="AV70" s="264"/>
      <c r="AW70" s="264"/>
      <c r="AX70" s="264"/>
      <c r="AY70" s="313" t="str">
        <f>IF(Ref_Invest!$F$50=0,IF(ISNA(VLOOKUP($AP70,Ref_Invest!$C$3:$P$31,14,FALSE))," ",ROUND(VLOOKUP($AP70,Ref_Invest!$C$3:$P$31,14,FALSE),2)),IF(Ref_Invest!$F$50=1,IF(ISNA(VLOOKUP($AP70,Ref_Invest!$C$34:$Q$39,15,FALSE))," ",ROUND(VLOOKUP($AP70,Ref_Invest!$C$34:$Q$39,15,FALSE),2))))</f>
        <v xml:space="preserve"> </v>
      </c>
      <c r="AZ70" s="313"/>
      <c r="BJ70" s="89">
        <v>26</v>
      </c>
      <c r="BK70" s="264" t="str">
        <f>IF(ISNA(VLOOKUP($BJ70,Ref_Invest!$C$3:$D$31,2,FALSE))," ",VLOOKUP($BJ70,Ref_Invest!$C$3:$D$31,2,FALSE))</f>
        <v xml:space="preserve"> </v>
      </c>
      <c r="BL70" s="264"/>
      <c r="BM70" s="264"/>
      <c r="BN70" s="264"/>
      <c r="BO70" s="264" t="str">
        <f>IF(ISNA(VLOOKUP($BJ70,Ref_Invest!$C$3:$E$31,3,FALSE))," ",VLOOKUP($BJ70,Ref_Invest!$C$3:$E$31,3,FALSE))</f>
        <v xml:space="preserve"> </v>
      </c>
      <c r="BP70" s="264"/>
      <c r="BQ70" s="264"/>
      <c r="BR70" s="264"/>
      <c r="BS70" s="313" t="str">
        <f>IF(ISNA(VLOOKUP($AP70,Ref_Invest!$C$3:$P$31,12,FALSE))," ",ROUND(VLOOKUP($AP70,Ref_Invest!$C$3:$P$31,12,FALSE),2))</f>
        <v xml:space="preserve"> </v>
      </c>
      <c r="BT70" s="313"/>
      <c r="BU70" s="313" t="str">
        <f>IF(ISNA(VLOOKUP($AP70,Ref_Invest!$C$3:$P$31,14,FALSE))," ",ROUND(VLOOKUP($AP70,Ref_Invest!$C$3:$P$31,14,FALSE),2))</f>
        <v xml:space="preserve"> </v>
      </c>
      <c r="BV70" s="313"/>
      <c r="BW70" s="368"/>
      <c r="BX70" s="368"/>
      <c r="BY70" s="369" t="str">
        <f t="shared" ref="BY70" si="31">IF(BW70="",BU70,BW70)</f>
        <v xml:space="preserve"> </v>
      </c>
    </row>
    <row r="71" spans="1:77">
      <c r="A71" s="114" t="str">
        <f>IF(C71=" ","",VLOOKUP(C71,Ref_Invest!$E$3:$H$33,4,FALSE))</f>
        <v/>
      </c>
      <c r="B71" s="114" t="str">
        <f t="shared" si="2"/>
        <v/>
      </c>
      <c r="C71" s="320" t="str">
        <f>IF(Saisie_usager!F71&lt;&gt;"",Saisie_usager!F71," ")</f>
        <v xml:space="preserve"> </v>
      </c>
      <c r="D71" s="321"/>
      <c r="E71" s="321"/>
      <c r="F71" s="322"/>
      <c r="G71" s="320" t="str">
        <f>IF(Saisie_usager!J71&lt;&gt;"",Saisie_usager!J71,"")</f>
        <v/>
      </c>
      <c r="H71" s="321"/>
      <c r="I71" s="322"/>
      <c r="J71" s="175" t="str">
        <f>IF(Saisie_usager!M71&lt;&gt;"",Saisie_usager!M71,"")</f>
        <v/>
      </c>
      <c r="K71" s="113"/>
      <c r="L71" s="173" t="str">
        <f>IF(K71="",Saisie_usager!O71,K71*VLOOKUP($C71,Ref_Invest!$E$3:$K$31,7,FALSE))</f>
        <v/>
      </c>
      <c r="M71" s="165" t="str">
        <f>IF(Saisie_usager!P71&lt;&gt;"",Saisie_usager!P71,"")</f>
        <v/>
      </c>
      <c r="N71" s="6" t="str">
        <f>IF(Saisie_usager!Q71&lt;&gt;"",Saisie_usager!Q71,"")</f>
        <v/>
      </c>
      <c r="O71" s="166" t="str">
        <f>IF(Saisie_usager!R71&lt;&gt;"",Saisie_usager!R71,"")</f>
        <v/>
      </c>
      <c r="P71" s="263" t="str">
        <f>IF(Saisie_usager!F71&lt;&gt;"",Saisie_usager!F71,"")</f>
        <v/>
      </c>
      <c r="Q71" s="323"/>
      <c r="R71" s="323"/>
      <c r="S71" s="244"/>
      <c r="T71" s="324"/>
      <c r="U71" s="325"/>
      <c r="V71" s="326"/>
      <c r="W71" s="5"/>
      <c r="X71" s="165" t="str">
        <f>IF(Saisie_usager!T71&lt;&gt;"",Saisie_usager!T71,"")</f>
        <v/>
      </c>
      <c r="Y71" s="6" t="str">
        <f>IF(Saisie_usager!U71&lt;&gt;"",Saisie_usager!U71,"")</f>
        <v/>
      </c>
      <c r="Z71" s="166" t="str">
        <f>IF(Saisie_usager!V71&lt;&gt;"",Saisie_usager!V71,"")</f>
        <v/>
      </c>
      <c r="AA71" s="5"/>
      <c r="AB71" s="165" t="str">
        <f>IF(Saisie_usager!W71&lt;&gt;"",Saisie_usager!W71,"")</f>
        <v/>
      </c>
      <c r="AC71" s="6" t="str">
        <f>IF(Saisie_usager!X71&lt;&gt;"",Saisie_usager!X71,"")</f>
        <v/>
      </c>
      <c r="AD71" s="166" t="str">
        <f>IF(Saisie_usager!Y71&lt;&gt;"",Saisie_usager!Y71,"")</f>
        <v/>
      </c>
      <c r="AE71" s="5"/>
      <c r="AF71" s="167" t="str">
        <f t="shared" si="20"/>
        <v/>
      </c>
      <c r="AG71" s="176" t="str">
        <f>IF(ISNA(VLOOKUP(P71,Ref_Invest!$E$3:$F$31,2,FALSE)),"",IF(VLOOKUP(P71,Ref_Invest!$E$3:$F$31,2,FALSE)=0,"",VLOOKUP(P71,Ref_Invest!$E$3:$F$31,2,FALSE)))</f>
        <v/>
      </c>
      <c r="AH71" s="174" t="str">
        <f t="shared" si="4"/>
        <v/>
      </c>
      <c r="AI71" s="170" t="str">
        <f t="shared" si="21"/>
        <v/>
      </c>
      <c r="AJ71" s="85" t="str">
        <f>IF(C71="","",IF(ISNA(VLOOKUP(P71,Ref_Invest!$S$3:$T$31,2,FALSE)),"",VLOOKUP(P71,Ref_Invest!$S$3:$T$31,2,FALSE)))</f>
        <v/>
      </c>
      <c r="AK71" s="171" t="str">
        <f>IF(AND(W71&gt;Ref_Invest!$E$46,AA71="",AE71=""),"Deux devis comparatifs (montants éligibles) doivent être renseignés pour cette dépense",IF(AND(W71&gt;Ref_Invest!$E$46,AE71=""),"Un second devis comparatif doit être renseigné (montant éligible) pour cette dépense",IF(AND(W71&gt;=Ref_Invest!$E$45,AA71=""),"Un devis comparatif (montant éligible) doit être renseigné pour cette dépense","")))</f>
        <v/>
      </c>
      <c r="AP71" s="89"/>
      <c r="AQ71" s="264"/>
      <c r="AR71" s="264"/>
      <c r="AS71" s="264"/>
      <c r="AT71" s="264"/>
      <c r="AU71" s="264"/>
      <c r="AV71" s="264"/>
      <c r="AW71" s="264"/>
      <c r="AX71" s="264"/>
      <c r="AY71" s="313"/>
      <c r="AZ71" s="313"/>
      <c r="BJ71" s="89"/>
      <c r="BK71" s="264"/>
      <c r="BL71" s="264"/>
      <c r="BM71" s="264"/>
      <c r="BN71" s="264"/>
      <c r="BO71" s="264"/>
      <c r="BP71" s="264"/>
      <c r="BQ71" s="264"/>
      <c r="BR71" s="264"/>
      <c r="BS71" s="313"/>
      <c r="BT71" s="313"/>
      <c r="BU71" s="313"/>
      <c r="BV71" s="313"/>
      <c r="BW71" s="368"/>
      <c r="BX71" s="368"/>
      <c r="BY71" s="369"/>
    </row>
    <row r="72" spans="1:77">
      <c r="A72" s="114" t="str">
        <f>IF(C72=" ","",VLOOKUP(C72,Ref_Invest!$E$3:$H$33,4,FALSE))</f>
        <v/>
      </c>
      <c r="B72" s="114" t="str">
        <f t="shared" si="2"/>
        <v/>
      </c>
      <c r="C72" s="320" t="str">
        <f>IF(Saisie_usager!F72&lt;&gt;"",Saisie_usager!F72," ")</f>
        <v xml:space="preserve"> </v>
      </c>
      <c r="D72" s="321"/>
      <c r="E72" s="321"/>
      <c r="F72" s="322"/>
      <c r="G72" s="320" t="str">
        <f>IF(Saisie_usager!J72&lt;&gt;"",Saisie_usager!J72,"")</f>
        <v/>
      </c>
      <c r="H72" s="321"/>
      <c r="I72" s="322"/>
      <c r="J72" s="175" t="str">
        <f>IF(Saisie_usager!M72&lt;&gt;"",Saisie_usager!M72,"")</f>
        <v/>
      </c>
      <c r="K72" s="113"/>
      <c r="L72" s="173" t="str">
        <f>IF(K72="",Saisie_usager!O72,K72*VLOOKUP($C72,Ref_Invest!$E$3:$K$31,7,FALSE))</f>
        <v/>
      </c>
      <c r="M72" s="165" t="str">
        <f>IF(Saisie_usager!P72&lt;&gt;"",Saisie_usager!P72,"")</f>
        <v/>
      </c>
      <c r="N72" s="6" t="str">
        <f>IF(Saisie_usager!Q72&lt;&gt;"",Saisie_usager!Q72,"")</f>
        <v/>
      </c>
      <c r="O72" s="166" t="str">
        <f>IF(Saisie_usager!R72&lt;&gt;"",Saisie_usager!R72,"")</f>
        <v/>
      </c>
      <c r="P72" s="263" t="str">
        <f>IF(Saisie_usager!F72&lt;&gt;"",Saisie_usager!F72,"")</f>
        <v/>
      </c>
      <c r="Q72" s="323"/>
      <c r="R72" s="323"/>
      <c r="S72" s="244"/>
      <c r="T72" s="324"/>
      <c r="U72" s="325"/>
      <c r="V72" s="326"/>
      <c r="W72" s="5"/>
      <c r="X72" s="165" t="str">
        <f>IF(Saisie_usager!T72&lt;&gt;"",Saisie_usager!T72,"")</f>
        <v/>
      </c>
      <c r="Y72" s="6" t="str">
        <f>IF(Saisie_usager!U72&lt;&gt;"",Saisie_usager!U72,"")</f>
        <v/>
      </c>
      <c r="Z72" s="166" t="str">
        <f>IF(Saisie_usager!V72&lt;&gt;"",Saisie_usager!V72,"")</f>
        <v/>
      </c>
      <c r="AA72" s="5"/>
      <c r="AB72" s="165" t="str">
        <f>IF(Saisie_usager!W72&lt;&gt;"",Saisie_usager!W72,"")</f>
        <v/>
      </c>
      <c r="AC72" s="6" t="str">
        <f>IF(Saisie_usager!X72&lt;&gt;"",Saisie_usager!X72,"")</f>
        <v/>
      </c>
      <c r="AD72" s="166" t="str">
        <f>IF(Saisie_usager!Y72&lt;&gt;"",Saisie_usager!Y72,"")</f>
        <v/>
      </c>
      <c r="AE72" s="5"/>
      <c r="AF72" s="167" t="str">
        <f t="shared" si="20"/>
        <v/>
      </c>
      <c r="AG72" s="176" t="str">
        <f>IF(ISNA(VLOOKUP(P72,Ref_Invest!$E$3:$F$31,2,FALSE)),"",IF(VLOOKUP(P72,Ref_Invest!$E$3:$F$31,2,FALSE)=0,"",VLOOKUP(P72,Ref_Invest!$E$3:$F$31,2,FALSE)))</f>
        <v/>
      </c>
      <c r="AH72" s="174" t="str">
        <f t="shared" si="4"/>
        <v/>
      </c>
      <c r="AI72" s="170" t="str">
        <f t="shared" si="21"/>
        <v/>
      </c>
      <c r="AJ72" s="85" t="str">
        <f>IF(C72="","",IF(ISNA(VLOOKUP(P72,Ref_Invest!$S$3:$T$31,2,FALSE)),"",VLOOKUP(P72,Ref_Invest!$S$3:$T$31,2,FALSE)))</f>
        <v/>
      </c>
      <c r="AK72" s="171" t="str">
        <f>IF(AND(W72&gt;Ref_Invest!$E$46,AA72="",AE72=""),"Deux devis comparatifs (montants éligibles) doivent être renseignés pour cette dépense",IF(AND(W72&gt;Ref_Invest!$E$46,AE72=""),"Un second devis comparatif doit être renseigné (montant éligible) pour cette dépense",IF(AND(W72&gt;=Ref_Invest!$E$45,AA72=""),"Un devis comparatif (montant éligible) doit être renseigné pour cette dépense","")))</f>
        <v/>
      </c>
      <c r="AP72" s="89">
        <v>27</v>
      </c>
      <c r="AQ72" s="264" t="str">
        <f>IF(Ref_Invest!$F$50=0,IF(ISNA(VLOOKUP($AP72,Ref_Invest!$C$3:$D$31,2,FALSE))," ",VLOOKUP($AP72,Ref_Invest!$C$3:$D$31,2,FALSE)),IF(Ref_Invest!$F$50=1,IF(ISNA(VLOOKUP($AP72,Ref_Invest!$C$34:$D$39,2,FALSE))," ",VLOOKUP($AP72,Ref_Invest!$C$34:$D$39,2,FALSE))))</f>
        <v xml:space="preserve"> </v>
      </c>
      <c r="AR72" s="264"/>
      <c r="AS72" s="264"/>
      <c r="AT72" s="264"/>
      <c r="AU72" s="264" t="str">
        <f>IF(Ref_Invest!$F$50=1," ",IF(ISNA(VLOOKUP($AP72,Ref_Invest!$C$3:$E$31,3,FALSE))," ",VLOOKUP($AP72,Ref_Invest!$C$3:$E$31,3,FALSE)))</f>
        <v xml:space="preserve"> </v>
      </c>
      <c r="AV72" s="264"/>
      <c r="AW72" s="264"/>
      <c r="AX72" s="264"/>
      <c r="AY72" s="313" t="str">
        <f>IF(Ref_Invest!$F$50=0,IF(ISNA(VLOOKUP($AP72,Ref_Invest!$C$3:$P$31,14,FALSE))," ",ROUND(VLOOKUP($AP72,Ref_Invest!$C$3:$P$31,14,FALSE),2)),IF(Ref_Invest!$F$50=1,IF(ISNA(VLOOKUP($AP72,Ref_Invest!$C$34:$Q$39,15,FALSE))," ",ROUND(VLOOKUP($AP72,Ref_Invest!$C$34:$Q$39,15,FALSE),2))))</f>
        <v xml:space="preserve"> </v>
      </c>
      <c r="AZ72" s="313"/>
      <c r="BJ72" s="89">
        <v>27</v>
      </c>
      <c r="BK72" s="264" t="str">
        <f>IF(ISNA(VLOOKUP($BJ72,Ref_Invest!$C$3:$D$31,2,FALSE))," ",VLOOKUP($BJ72,Ref_Invest!$C$3:$D$31,2,FALSE))</f>
        <v xml:space="preserve"> </v>
      </c>
      <c r="BL72" s="264"/>
      <c r="BM72" s="264"/>
      <c r="BN72" s="264"/>
      <c r="BO72" s="264" t="str">
        <f>IF(ISNA(VLOOKUP($BJ72,Ref_Invest!$C$3:$E$31,3,FALSE))," ",VLOOKUP($BJ72,Ref_Invest!$C$3:$E$31,3,FALSE))</f>
        <v xml:space="preserve"> </v>
      </c>
      <c r="BP72" s="264"/>
      <c r="BQ72" s="264"/>
      <c r="BR72" s="264"/>
      <c r="BS72" s="313" t="str">
        <f>IF(ISNA(VLOOKUP($AP72,Ref_Invest!$C$3:$P$31,12,FALSE))," ",ROUND(VLOOKUP($AP72,Ref_Invest!$C$3:$P$31,12,FALSE),2))</f>
        <v xml:space="preserve"> </v>
      </c>
      <c r="BT72" s="313"/>
      <c r="BU72" s="313" t="str">
        <f>IF(ISNA(VLOOKUP($AP72,Ref_Invest!$C$3:$P$31,14,FALSE))," ",ROUND(VLOOKUP($AP72,Ref_Invest!$C$3:$P$31,14,FALSE),2))</f>
        <v xml:space="preserve"> </v>
      </c>
      <c r="BV72" s="313"/>
      <c r="BW72" s="368"/>
      <c r="BX72" s="368"/>
      <c r="BY72" s="369" t="str">
        <f t="shared" ref="BY72" si="32">IF(BW72="",BU72,BW72)</f>
        <v xml:space="preserve"> </v>
      </c>
    </row>
    <row r="73" spans="1:77">
      <c r="A73" s="114" t="str">
        <f>IF(C73=" ","",VLOOKUP(C73,Ref_Invest!$E$3:$H$33,4,FALSE))</f>
        <v/>
      </c>
      <c r="B73" s="114" t="str">
        <f t="shared" si="2"/>
        <v/>
      </c>
      <c r="C73" s="320" t="str">
        <f>IF(Saisie_usager!F73&lt;&gt;"",Saisie_usager!F73," ")</f>
        <v xml:space="preserve"> </v>
      </c>
      <c r="D73" s="321"/>
      <c r="E73" s="321"/>
      <c r="F73" s="322"/>
      <c r="G73" s="320" t="str">
        <f>IF(Saisie_usager!J73&lt;&gt;"",Saisie_usager!J73,"")</f>
        <v/>
      </c>
      <c r="H73" s="321"/>
      <c r="I73" s="322"/>
      <c r="J73" s="175" t="str">
        <f>IF(Saisie_usager!M73&lt;&gt;"",Saisie_usager!M73,"")</f>
        <v/>
      </c>
      <c r="K73" s="113"/>
      <c r="L73" s="173" t="str">
        <f>IF(K73="",Saisie_usager!O73,K73*VLOOKUP($C73,Ref_Invest!$E$3:$K$31,7,FALSE))</f>
        <v/>
      </c>
      <c r="M73" s="165" t="str">
        <f>IF(Saisie_usager!P73&lt;&gt;"",Saisie_usager!P73,"")</f>
        <v/>
      </c>
      <c r="N73" s="6" t="str">
        <f>IF(Saisie_usager!Q73&lt;&gt;"",Saisie_usager!Q73,"")</f>
        <v/>
      </c>
      <c r="O73" s="166" t="str">
        <f>IF(Saisie_usager!R73&lt;&gt;"",Saisie_usager!R73,"")</f>
        <v/>
      </c>
      <c r="P73" s="263" t="str">
        <f>IF(Saisie_usager!F73&lt;&gt;"",Saisie_usager!F73,"")</f>
        <v/>
      </c>
      <c r="Q73" s="323"/>
      <c r="R73" s="323"/>
      <c r="S73" s="244"/>
      <c r="T73" s="324"/>
      <c r="U73" s="325"/>
      <c r="V73" s="326"/>
      <c r="W73" s="5"/>
      <c r="X73" s="165" t="str">
        <f>IF(Saisie_usager!T73&lt;&gt;"",Saisie_usager!T73,"")</f>
        <v/>
      </c>
      <c r="Y73" s="6" t="str">
        <f>IF(Saisie_usager!U73&lt;&gt;"",Saisie_usager!U73,"")</f>
        <v/>
      </c>
      <c r="Z73" s="166" t="str">
        <f>IF(Saisie_usager!V73&lt;&gt;"",Saisie_usager!V73,"")</f>
        <v/>
      </c>
      <c r="AA73" s="5"/>
      <c r="AB73" s="165" t="str">
        <f>IF(Saisie_usager!W73&lt;&gt;"",Saisie_usager!W73,"")</f>
        <v/>
      </c>
      <c r="AC73" s="6" t="str">
        <f>IF(Saisie_usager!X73&lt;&gt;"",Saisie_usager!X73,"")</f>
        <v/>
      </c>
      <c r="AD73" s="166" t="str">
        <f>IF(Saisie_usager!Y73&lt;&gt;"",Saisie_usager!Y73,"")</f>
        <v/>
      </c>
      <c r="AE73" s="5"/>
      <c r="AF73" s="167" t="str">
        <f t="shared" si="20"/>
        <v/>
      </c>
      <c r="AG73" s="176" t="str">
        <f>IF(ISNA(VLOOKUP(P73,Ref_Invest!$E$3:$F$31,2,FALSE)),"",IF(VLOOKUP(P73,Ref_Invest!$E$3:$F$31,2,FALSE)=0,"",VLOOKUP(P73,Ref_Invest!$E$3:$F$31,2,FALSE)))</f>
        <v/>
      </c>
      <c r="AH73" s="174" t="str">
        <f t="shared" si="4"/>
        <v/>
      </c>
      <c r="AI73" s="170" t="str">
        <f t="shared" si="21"/>
        <v/>
      </c>
      <c r="AJ73" s="85" t="str">
        <f>IF(C73="","",IF(ISNA(VLOOKUP(P73,Ref_Invest!$S$3:$T$31,2,FALSE)),"",VLOOKUP(P73,Ref_Invest!$S$3:$T$31,2,FALSE)))</f>
        <v/>
      </c>
      <c r="AK73" s="171" t="str">
        <f>IF(AND(W73&gt;Ref_Invest!$E$46,AA73="",AE73=""),"Deux devis comparatifs (montants éligibles) doivent être renseignés pour cette dépense",IF(AND(W73&gt;Ref_Invest!$E$46,AE73=""),"Un second devis comparatif doit être renseigné (montant éligible) pour cette dépense",IF(AND(W73&gt;=Ref_Invest!$E$45,AA73=""),"Un devis comparatif (montant éligible) doit être renseigné pour cette dépense","")))</f>
        <v/>
      </c>
      <c r="AP73" s="89"/>
      <c r="AQ73" s="264"/>
      <c r="AR73" s="264"/>
      <c r="AS73" s="264"/>
      <c r="AT73" s="264"/>
      <c r="AU73" s="264"/>
      <c r="AV73" s="264"/>
      <c r="AW73" s="264"/>
      <c r="AX73" s="264"/>
      <c r="AY73" s="313"/>
      <c r="AZ73" s="313"/>
      <c r="BJ73" s="89"/>
      <c r="BK73" s="264"/>
      <c r="BL73" s="264"/>
      <c r="BM73" s="264"/>
      <c r="BN73" s="264"/>
      <c r="BO73" s="264"/>
      <c r="BP73" s="264"/>
      <c r="BQ73" s="264"/>
      <c r="BR73" s="264"/>
      <c r="BS73" s="313"/>
      <c r="BT73" s="313"/>
      <c r="BU73" s="313"/>
      <c r="BV73" s="313"/>
      <c r="BW73" s="368"/>
      <c r="BX73" s="368"/>
      <c r="BY73" s="369"/>
    </row>
    <row r="74" spans="1:77">
      <c r="A74" s="114" t="str">
        <f>IF(C74=" ","",VLOOKUP(C74,Ref_Invest!$E$3:$H$33,4,FALSE))</f>
        <v/>
      </c>
      <c r="B74" s="114" t="str">
        <f t="shared" si="2"/>
        <v/>
      </c>
      <c r="C74" s="320" t="str">
        <f>IF(Saisie_usager!F74&lt;&gt;"",Saisie_usager!F74," ")</f>
        <v xml:space="preserve"> </v>
      </c>
      <c r="D74" s="321"/>
      <c r="E74" s="321"/>
      <c r="F74" s="322"/>
      <c r="G74" s="320" t="str">
        <f>IF(Saisie_usager!J74&lt;&gt;"",Saisie_usager!J74,"")</f>
        <v/>
      </c>
      <c r="H74" s="321"/>
      <c r="I74" s="322"/>
      <c r="J74" s="175" t="str">
        <f>IF(Saisie_usager!M74&lt;&gt;"",Saisie_usager!M74,"")</f>
        <v/>
      </c>
      <c r="K74" s="113"/>
      <c r="L74" s="173" t="str">
        <f>IF(K74="",Saisie_usager!O74,K74*VLOOKUP($C74,Ref_Invest!$E$3:$K$31,7,FALSE))</f>
        <v/>
      </c>
      <c r="M74" s="165" t="str">
        <f>IF(Saisie_usager!P74&lt;&gt;"",Saisie_usager!P74,"")</f>
        <v/>
      </c>
      <c r="N74" s="6" t="str">
        <f>IF(Saisie_usager!Q74&lt;&gt;"",Saisie_usager!Q74,"")</f>
        <v/>
      </c>
      <c r="O74" s="166" t="str">
        <f>IF(Saisie_usager!R74&lt;&gt;"",Saisie_usager!R74,"")</f>
        <v/>
      </c>
      <c r="P74" s="263" t="str">
        <f>IF(Saisie_usager!F74&lt;&gt;"",Saisie_usager!F74,"")</f>
        <v/>
      </c>
      <c r="Q74" s="323"/>
      <c r="R74" s="323"/>
      <c r="S74" s="244"/>
      <c r="T74" s="324"/>
      <c r="U74" s="325"/>
      <c r="V74" s="326"/>
      <c r="W74" s="5"/>
      <c r="X74" s="165" t="str">
        <f>IF(Saisie_usager!T74&lt;&gt;"",Saisie_usager!T74,"")</f>
        <v/>
      </c>
      <c r="Y74" s="6" t="str">
        <f>IF(Saisie_usager!U74&lt;&gt;"",Saisie_usager!U74,"")</f>
        <v/>
      </c>
      <c r="Z74" s="166" t="str">
        <f>IF(Saisie_usager!V74&lt;&gt;"",Saisie_usager!V74,"")</f>
        <v/>
      </c>
      <c r="AA74" s="5"/>
      <c r="AB74" s="165" t="str">
        <f>IF(Saisie_usager!W74&lt;&gt;"",Saisie_usager!W74,"")</f>
        <v/>
      </c>
      <c r="AC74" s="6" t="str">
        <f>IF(Saisie_usager!X74&lt;&gt;"",Saisie_usager!X74,"")</f>
        <v/>
      </c>
      <c r="AD74" s="166" t="str">
        <f>IF(Saisie_usager!Y74&lt;&gt;"",Saisie_usager!Y74,"")</f>
        <v/>
      </c>
      <c r="AE74" s="5"/>
      <c r="AF74" s="167" t="str">
        <f t="shared" si="20"/>
        <v/>
      </c>
      <c r="AG74" s="176" t="str">
        <f>IF(ISNA(VLOOKUP(P74,Ref_Invest!$E$3:$F$31,2,FALSE)),"",IF(VLOOKUP(P74,Ref_Invest!$E$3:$F$31,2,FALSE)=0,"",VLOOKUP(P74,Ref_Invest!$E$3:$F$31,2,FALSE)))</f>
        <v/>
      </c>
      <c r="AH74" s="174" t="str">
        <f t="shared" si="4"/>
        <v/>
      </c>
      <c r="AI74" s="170" t="str">
        <f t="shared" si="21"/>
        <v/>
      </c>
      <c r="AJ74" s="85" t="str">
        <f>IF(C74="","",IF(ISNA(VLOOKUP(P74,Ref_Invest!$S$3:$T$31,2,FALSE)),"",VLOOKUP(P74,Ref_Invest!$S$3:$T$31,2,FALSE)))</f>
        <v/>
      </c>
      <c r="AK74" s="171" t="str">
        <f>IF(AND(W74&gt;Ref_Invest!$E$46,AA74="",AE74=""),"Deux devis comparatifs (montants éligibles) doivent être renseignés pour cette dépense",IF(AND(W74&gt;Ref_Invest!$E$46,AE74=""),"Un second devis comparatif doit être renseigné (montant éligible) pour cette dépense",IF(AND(W74&gt;=Ref_Invest!$E$45,AA74=""),"Un devis comparatif (montant éligible) doit être renseigné pour cette dépense","")))</f>
        <v/>
      </c>
      <c r="AP74" s="89">
        <v>28</v>
      </c>
      <c r="AQ74" s="264" t="str">
        <f>IF(Ref_Invest!$F$50=0,IF(ISNA(VLOOKUP($AP74,Ref_Invest!$C$3:$D$31,2,FALSE))," ",VLOOKUP($AP74,Ref_Invest!$C$3:$D$31,2,FALSE)),IF(Ref_Invest!$F$50=1,IF(ISNA(VLOOKUP($AP74,Ref_Invest!$C$34:$D$39,2,FALSE))," ",VLOOKUP($AP74,Ref_Invest!$C$34:$D$39,2,FALSE))))</f>
        <v xml:space="preserve"> </v>
      </c>
      <c r="AR74" s="264"/>
      <c r="AS74" s="264"/>
      <c r="AT74" s="264"/>
      <c r="AU74" s="264" t="str">
        <f>IF(Ref_Invest!$F$50=1," ",IF(ISNA(VLOOKUP($AP74,Ref_Invest!$C$3:$E$31,3,FALSE))," ",VLOOKUP($AP74,Ref_Invest!$C$3:$E$31,3,FALSE)))</f>
        <v xml:space="preserve"> </v>
      </c>
      <c r="AV74" s="264"/>
      <c r="AW74" s="264"/>
      <c r="AX74" s="264"/>
      <c r="AY74" s="313" t="str">
        <f>IF(Ref_Invest!$F$50=0,IF(ISNA(VLOOKUP($AP74,Ref_Invest!$C$3:$P$31,14,FALSE))," ",ROUND(VLOOKUP($AP74,Ref_Invest!$C$3:$P$31,14,FALSE),2)),IF(Ref_Invest!$F$50=1,IF(ISNA(VLOOKUP($AP74,Ref_Invest!$C$34:$Q$39,15,FALSE))," ",ROUND(VLOOKUP($AP74,Ref_Invest!$C$34:$Q$39,15,FALSE),2))))</f>
        <v xml:space="preserve"> </v>
      </c>
      <c r="AZ74" s="313"/>
      <c r="BJ74" s="89">
        <v>28</v>
      </c>
      <c r="BK74" s="264" t="str">
        <f>IF(ISNA(VLOOKUP($BJ74,Ref_Invest!$C$3:$D$31,2,FALSE))," ",VLOOKUP($BJ74,Ref_Invest!$C$3:$D$31,2,FALSE))</f>
        <v xml:space="preserve"> </v>
      </c>
      <c r="BL74" s="264"/>
      <c r="BM74" s="264"/>
      <c r="BN74" s="264"/>
      <c r="BO74" s="264" t="str">
        <f>IF(ISNA(VLOOKUP($BJ74,Ref_Invest!$C$3:$E$31,3,FALSE))," ",VLOOKUP($BJ74,Ref_Invest!$C$3:$E$31,3,FALSE))</f>
        <v xml:space="preserve"> </v>
      </c>
      <c r="BP74" s="264"/>
      <c r="BQ74" s="264"/>
      <c r="BR74" s="264"/>
      <c r="BS74" s="313" t="str">
        <f>IF(ISNA(VLOOKUP($AP74,Ref_Invest!$C$3:$P$31,12,FALSE))," ",ROUND(VLOOKUP($AP74,Ref_Invest!$C$3:$P$31,12,FALSE),2))</f>
        <v xml:space="preserve"> </v>
      </c>
      <c r="BT74" s="313"/>
      <c r="BU74" s="313" t="str">
        <f>IF(ISNA(VLOOKUP($AP74,Ref_Invest!$C$3:$P$31,14,FALSE))," ",ROUND(VLOOKUP($AP74,Ref_Invest!$C$3:$P$31,14,FALSE),2))</f>
        <v xml:space="preserve"> </v>
      </c>
      <c r="BV74" s="313"/>
      <c r="BW74" s="368"/>
      <c r="BX74" s="368"/>
      <c r="BY74" s="369" t="str">
        <f t="shared" ref="BY74" si="33">IF(BW74="",BU74,BW74)</f>
        <v xml:space="preserve"> </v>
      </c>
    </row>
    <row r="75" spans="1:77">
      <c r="A75" s="114" t="str">
        <f>IF(C75=" ","",VLOOKUP(C75,Ref_Invest!$E$3:$H$33,4,FALSE))</f>
        <v/>
      </c>
      <c r="B75" s="114" t="str">
        <f t="shared" si="2"/>
        <v/>
      </c>
      <c r="C75" s="320" t="str">
        <f>IF(Saisie_usager!F75&lt;&gt;"",Saisie_usager!F75," ")</f>
        <v xml:space="preserve"> </v>
      </c>
      <c r="D75" s="321"/>
      <c r="E75" s="321"/>
      <c r="F75" s="322"/>
      <c r="G75" s="320" t="str">
        <f>IF(Saisie_usager!J75&lt;&gt;"",Saisie_usager!J75,"")</f>
        <v/>
      </c>
      <c r="H75" s="321"/>
      <c r="I75" s="322"/>
      <c r="J75" s="175" t="str">
        <f>IF(Saisie_usager!M75&lt;&gt;"",Saisie_usager!M75,"")</f>
        <v/>
      </c>
      <c r="K75" s="113"/>
      <c r="L75" s="173" t="str">
        <f>IF(K75="",Saisie_usager!O75,K75*VLOOKUP($C75,Ref_Invest!$E$3:$K$31,7,FALSE))</f>
        <v/>
      </c>
      <c r="M75" s="165" t="str">
        <f>IF(Saisie_usager!P75&lt;&gt;"",Saisie_usager!P75,"")</f>
        <v/>
      </c>
      <c r="N75" s="6" t="str">
        <f>IF(Saisie_usager!Q75&lt;&gt;"",Saisie_usager!Q75,"")</f>
        <v/>
      </c>
      <c r="O75" s="166" t="str">
        <f>IF(Saisie_usager!R75&lt;&gt;"",Saisie_usager!R75,"")</f>
        <v/>
      </c>
      <c r="P75" s="263" t="str">
        <f>IF(Saisie_usager!F75&lt;&gt;"",Saisie_usager!F75,"")</f>
        <v/>
      </c>
      <c r="Q75" s="323"/>
      <c r="R75" s="323"/>
      <c r="S75" s="244"/>
      <c r="T75" s="324"/>
      <c r="U75" s="325"/>
      <c r="V75" s="326"/>
      <c r="W75" s="5"/>
      <c r="X75" s="165" t="str">
        <f>IF(Saisie_usager!T75&lt;&gt;"",Saisie_usager!T75,"")</f>
        <v/>
      </c>
      <c r="Y75" s="6" t="str">
        <f>IF(Saisie_usager!U75&lt;&gt;"",Saisie_usager!U75,"")</f>
        <v/>
      </c>
      <c r="Z75" s="166" t="str">
        <f>IF(Saisie_usager!V75&lt;&gt;"",Saisie_usager!V75,"")</f>
        <v/>
      </c>
      <c r="AA75" s="5"/>
      <c r="AB75" s="165" t="str">
        <f>IF(Saisie_usager!W75&lt;&gt;"",Saisie_usager!W75,"")</f>
        <v/>
      </c>
      <c r="AC75" s="6" t="str">
        <f>IF(Saisie_usager!X75&lt;&gt;"",Saisie_usager!X75,"")</f>
        <v/>
      </c>
      <c r="AD75" s="166" t="str">
        <f>IF(Saisie_usager!Y75&lt;&gt;"",Saisie_usager!Y75,"")</f>
        <v/>
      </c>
      <c r="AE75" s="5"/>
      <c r="AF75" s="167" t="str">
        <f t="shared" si="20"/>
        <v/>
      </c>
      <c r="AG75" s="176" t="str">
        <f>IF(ISNA(VLOOKUP(P75,Ref_Invest!$E$3:$F$31,2,FALSE)),"",IF(VLOOKUP(P75,Ref_Invest!$E$3:$F$31,2,FALSE)=0,"",VLOOKUP(P75,Ref_Invest!$E$3:$F$31,2,FALSE)))</f>
        <v/>
      </c>
      <c r="AH75" s="174" t="str">
        <f t="shared" si="4"/>
        <v/>
      </c>
      <c r="AI75" s="170" t="str">
        <f t="shared" si="21"/>
        <v/>
      </c>
      <c r="AJ75" s="85" t="str">
        <f>IF(C75="","",IF(ISNA(VLOOKUP(P75,Ref_Invest!$S$3:$T$31,2,FALSE)),"",VLOOKUP(P75,Ref_Invest!$S$3:$T$31,2,FALSE)))</f>
        <v/>
      </c>
      <c r="AK75" s="171" t="str">
        <f>IF(AND(W75&gt;Ref_Invest!$E$46,AA75="",AE75=""),"Deux devis comparatifs (montants éligibles) doivent être renseignés pour cette dépense",IF(AND(W75&gt;Ref_Invest!$E$46,AE75=""),"Un second devis comparatif doit être renseigné (montant éligible) pour cette dépense",IF(AND(W75&gt;=Ref_Invest!$E$45,AA75=""),"Un devis comparatif (montant éligible) doit être renseigné pour cette dépense","")))</f>
        <v/>
      </c>
      <c r="AP75" s="89"/>
      <c r="AQ75" s="264"/>
      <c r="AR75" s="264"/>
      <c r="AS75" s="264"/>
      <c r="AT75" s="264"/>
      <c r="AU75" s="264"/>
      <c r="AV75" s="264"/>
      <c r="AW75" s="264"/>
      <c r="AX75" s="264"/>
      <c r="AY75" s="313"/>
      <c r="AZ75" s="313"/>
      <c r="BJ75" s="89"/>
      <c r="BK75" s="264"/>
      <c r="BL75" s="264"/>
      <c r="BM75" s="264"/>
      <c r="BN75" s="264"/>
      <c r="BO75" s="264"/>
      <c r="BP75" s="264"/>
      <c r="BQ75" s="264"/>
      <c r="BR75" s="264"/>
      <c r="BS75" s="313"/>
      <c r="BT75" s="313"/>
      <c r="BU75" s="313"/>
      <c r="BV75" s="313"/>
      <c r="BW75" s="368"/>
      <c r="BX75" s="368"/>
      <c r="BY75" s="369"/>
    </row>
    <row r="76" spans="1:77">
      <c r="A76" s="114" t="str">
        <f>IF(C76=" ","",VLOOKUP(C76,Ref_Invest!$E$3:$H$33,4,FALSE))</f>
        <v/>
      </c>
      <c r="B76" s="114" t="str">
        <f t="shared" si="2"/>
        <v/>
      </c>
      <c r="C76" s="320" t="str">
        <f>IF(Saisie_usager!F76&lt;&gt;"",Saisie_usager!F76," ")</f>
        <v xml:space="preserve"> </v>
      </c>
      <c r="D76" s="321"/>
      <c r="E76" s="321"/>
      <c r="F76" s="322"/>
      <c r="G76" s="320" t="str">
        <f>IF(Saisie_usager!J76&lt;&gt;"",Saisie_usager!J76,"")</f>
        <v/>
      </c>
      <c r="H76" s="321"/>
      <c r="I76" s="322"/>
      <c r="J76" s="175" t="str">
        <f>IF(Saisie_usager!M76&lt;&gt;"",Saisie_usager!M76,"")</f>
        <v/>
      </c>
      <c r="K76" s="113"/>
      <c r="L76" s="173" t="str">
        <f>IF(K76="",Saisie_usager!O76,K76*VLOOKUP($C76,Ref_Invest!$E$3:$K$31,7,FALSE))</f>
        <v/>
      </c>
      <c r="M76" s="165" t="str">
        <f>IF(Saisie_usager!P76&lt;&gt;"",Saisie_usager!P76,"")</f>
        <v/>
      </c>
      <c r="N76" s="6" t="str">
        <f>IF(Saisie_usager!Q76&lt;&gt;"",Saisie_usager!Q76,"")</f>
        <v/>
      </c>
      <c r="O76" s="166" t="str">
        <f>IF(Saisie_usager!R76&lt;&gt;"",Saisie_usager!R76,"")</f>
        <v/>
      </c>
      <c r="P76" s="263" t="str">
        <f>IF(Saisie_usager!F76&lt;&gt;"",Saisie_usager!F76,"")</f>
        <v/>
      </c>
      <c r="Q76" s="323"/>
      <c r="R76" s="323"/>
      <c r="S76" s="244"/>
      <c r="T76" s="324"/>
      <c r="U76" s="325"/>
      <c r="V76" s="326"/>
      <c r="W76" s="5"/>
      <c r="X76" s="165" t="str">
        <f>IF(Saisie_usager!T76&lt;&gt;"",Saisie_usager!T76,"")</f>
        <v/>
      </c>
      <c r="Y76" s="6" t="str">
        <f>IF(Saisie_usager!U76&lt;&gt;"",Saisie_usager!U76,"")</f>
        <v/>
      </c>
      <c r="Z76" s="166" t="str">
        <f>IF(Saisie_usager!V76&lt;&gt;"",Saisie_usager!V76,"")</f>
        <v/>
      </c>
      <c r="AA76" s="5"/>
      <c r="AB76" s="165" t="str">
        <f>IF(Saisie_usager!W76&lt;&gt;"",Saisie_usager!W76,"")</f>
        <v/>
      </c>
      <c r="AC76" s="6" t="str">
        <f>IF(Saisie_usager!X76&lt;&gt;"",Saisie_usager!X76,"")</f>
        <v/>
      </c>
      <c r="AD76" s="166" t="str">
        <f>IF(Saisie_usager!Y76&lt;&gt;"",Saisie_usager!Y76,"")</f>
        <v/>
      </c>
      <c r="AE76" s="5"/>
      <c r="AF76" s="167" t="str">
        <f t="shared" si="20"/>
        <v/>
      </c>
      <c r="AG76" s="176" t="str">
        <f>IF(ISNA(VLOOKUP(P76,Ref_Invest!$E$3:$F$31,2,FALSE)),"",IF(VLOOKUP(P76,Ref_Invest!$E$3:$F$31,2,FALSE)=0,"",VLOOKUP(P76,Ref_Invest!$E$3:$F$31,2,FALSE)))</f>
        <v/>
      </c>
      <c r="AH76" s="174" t="str">
        <f t="shared" si="4"/>
        <v/>
      </c>
      <c r="AI76" s="170" t="str">
        <f t="shared" si="21"/>
        <v/>
      </c>
      <c r="AJ76" s="85" t="str">
        <f>IF(C76="","",IF(ISNA(VLOOKUP(P76,Ref_Invest!$S$3:$T$31,2,FALSE)),"",VLOOKUP(P76,Ref_Invest!$S$3:$T$31,2,FALSE)))</f>
        <v/>
      </c>
      <c r="AK76" s="171" t="str">
        <f>IF(AND(W76&gt;Ref_Invest!$E$46,AA76="",AE76=""),"Deux devis comparatifs (montants éligibles) doivent être renseignés pour cette dépense",IF(AND(W76&gt;Ref_Invest!$E$46,AE76=""),"Un second devis comparatif doit être renseigné (montant éligible) pour cette dépense",IF(AND(W76&gt;=Ref_Invest!$E$45,AA76=""),"Un devis comparatif (montant éligible) doit être renseigné pour cette dépense","")))</f>
        <v/>
      </c>
      <c r="AP76" s="89">
        <v>29</v>
      </c>
      <c r="AQ76" s="264" t="str">
        <f>IF(Ref_Invest!$F$50=0,IF(ISNA(VLOOKUP($AP76,Ref_Invest!$C$3:$D$31,2,FALSE))," ",VLOOKUP($AP76,Ref_Invest!$C$3:$D$31,2,FALSE)),IF(Ref_Invest!$F$50=1,IF(ISNA(VLOOKUP($AP76,Ref_Invest!$C$34:$D$39,2,FALSE))," ",VLOOKUP($AP76,Ref_Invest!$C$34:$D$39,2,FALSE))))</f>
        <v xml:space="preserve"> </v>
      </c>
      <c r="AR76" s="264"/>
      <c r="AS76" s="264"/>
      <c r="AT76" s="264"/>
      <c r="AU76" s="264" t="str">
        <f>IF(Ref_Invest!$F$50=1," ",IF(ISNA(VLOOKUP($AP76,Ref_Invest!$C$3:$E$31,3,FALSE))," ",VLOOKUP($AP76,Ref_Invest!$C$3:$E$31,3,FALSE)))</f>
        <v xml:space="preserve"> </v>
      </c>
      <c r="AV76" s="264"/>
      <c r="AW76" s="264"/>
      <c r="AX76" s="264"/>
      <c r="AY76" s="313" t="str">
        <f>IF(Ref_Invest!$F$50=0,IF(ISNA(VLOOKUP($AP76,Ref_Invest!$C$3:$P$31,14,FALSE))," ",ROUND(VLOOKUP($AP76,Ref_Invest!$C$3:$P$31,14,FALSE),2)),IF(Ref_Invest!$F$50=1,IF(ISNA(VLOOKUP($AP76,Ref_Invest!$C$34:$Q$39,15,FALSE))," ",ROUND(VLOOKUP($AP76,Ref_Invest!$C$34:$Q$39,15,FALSE),2))))</f>
        <v xml:space="preserve"> </v>
      </c>
      <c r="AZ76" s="313"/>
      <c r="BJ76" s="89">
        <v>29</v>
      </c>
      <c r="BK76" s="264" t="str">
        <f>IF(ISNA(VLOOKUP($BJ76,Ref_Invest!$C$3:$D$31,2,FALSE))," ",VLOOKUP($BJ76,Ref_Invest!$C$3:$D$31,2,FALSE))</f>
        <v xml:space="preserve"> </v>
      </c>
      <c r="BL76" s="264"/>
      <c r="BM76" s="264"/>
      <c r="BN76" s="264"/>
      <c r="BO76" s="264" t="str">
        <f>IF(ISNA(VLOOKUP($BJ76,Ref_Invest!$C$3:$E$31,3,FALSE))," ",VLOOKUP($BJ76,Ref_Invest!$C$3:$E$31,3,FALSE))</f>
        <v xml:space="preserve"> </v>
      </c>
      <c r="BP76" s="264"/>
      <c r="BQ76" s="264"/>
      <c r="BR76" s="264"/>
      <c r="BS76" s="313" t="str">
        <f>IF(ISNA(VLOOKUP($AP76,Ref_Invest!$C$3:$P$31,12,FALSE))," ",ROUND(VLOOKUP($AP76,Ref_Invest!$C$3:$P$31,12,FALSE),2))</f>
        <v xml:space="preserve"> </v>
      </c>
      <c r="BT76" s="313"/>
      <c r="BU76" s="313" t="str">
        <f>IF(ISNA(VLOOKUP($AP76,Ref_Invest!$C$3:$P$31,14,FALSE))," ",ROUND(VLOOKUP($AP76,Ref_Invest!$C$3:$P$31,14,FALSE),2))</f>
        <v xml:space="preserve"> </v>
      </c>
      <c r="BV76" s="313"/>
      <c r="BW76" s="368"/>
      <c r="BX76" s="368"/>
      <c r="BY76" s="369" t="str">
        <f t="shared" ref="BY76" si="34">IF(BW76="",BU76,BW76)</f>
        <v xml:space="preserve"> </v>
      </c>
    </row>
    <row r="77" spans="1:77">
      <c r="A77" s="114" t="str">
        <f>IF(C77=" ","",VLOOKUP(C77,Ref_Invest!$E$3:$H$33,4,FALSE))</f>
        <v/>
      </c>
      <c r="B77" s="114" t="str">
        <f t="shared" si="2"/>
        <v/>
      </c>
      <c r="C77" s="320" t="str">
        <f>IF(Saisie_usager!F77&lt;&gt;"",Saisie_usager!F77," ")</f>
        <v xml:space="preserve"> </v>
      </c>
      <c r="D77" s="321"/>
      <c r="E77" s="321"/>
      <c r="F77" s="322"/>
      <c r="G77" s="320" t="str">
        <f>IF(Saisie_usager!J77&lt;&gt;"",Saisie_usager!J77,"")</f>
        <v/>
      </c>
      <c r="H77" s="321"/>
      <c r="I77" s="322"/>
      <c r="J77" s="175" t="str">
        <f>IF(Saisie_usager!M77&lt;&gt;"",Saisie_usager!M77,"")</f>
        <v/>
      </c>
      <c r="K77" s="113"/>
      <c r="L77" s="173" t="str">
        <f>IF(K77="",Saisie_usager!O77,K77*VLOOKUP($C77,Ref_Invest!$E$3:$K$31,7,FALSE))</f>
        <v/>
      </c>
      <c r="M77" s="165" t="str">
        <f>IF(Saisie_usager!P77&lt;&gt;"",Saisie_usager!P77,"")</f>
        <v/>
      </c>
      <c r="N77" s="6" t="str">
        <f>IF(Saisie_usager!Q77&lt;&gt;"",Saisie_usager!Q77,"")</f>
        <v/>
      </c>
      <c r="O77" s="166" t="str">
        <f>IF(Saisie_usager!R77&lt;&gt;"",Saisie_usager!R77,"")</f>
        <v/>
      </c>
      <c r="P77" s="263" t="str">
        <f>IF(Saisie_usager!F77&lt;&gt;"",Saisie_usager!F77,"")</f>
        <v/>
      </c>
      <c r="Q77" s="323"/>
      <c r="R77" s="323"/>
      <c r="S77" s="244"/>
      <c r="T77" s="324"/>
      <c r="U77" s="325"/>
      <c r="V77" s="326"/>
      <c r="W77" s="5"/>
      <c r="X77" s="165" t="str">
        <f>IF(Saisie_usager!T77&lt;&gt;"",Saisie_usager!T77,"")</f>
        <v/>
      </c>
      <c r="Y77" s="6" t="str">
        <f>IF(Saisie_usager!U77&lt;&gt;"",Saisie_usager!U77,"")</f>
        <v/>
      </c>
      <c r="Z77" s="166" t="str">
        <f>IF(Saisie_usager!V77&lt;&gt;"",Saisie_usager!V77,"")</f>
        <v/>
      </c>
      <c r="AA77" s="5"/>
      <c r="AB77" s="165" t="str">
        <f>IF(Saisie_usager!W77&lt;&gt;"",Saisie_usager!W77,"")</f>
        <v/>
      </c>
      <c r="AC77" s="6" t="str">
        <f>IF(Saisie_usager!X77&lt;&gt;"",Saisie_usager!X77,"")</f>
        <v/>
      </c>
      <c r="AD77" s="166" t="str">
        <f>IF(Saisie_usager!Y77&lt;&gt;"",Saisie_usager!Y77,"")</f>
        <v/>
      </c>
      <c r="AE77" s="5"/>
      <c r="AF77" s="167" t="str">
        <f t="shared" si="20"/>
        <v/>
      </c>
      <c r="AG77" s="176" t="str">
        <f>IF(ISNA(VLOOKUP(P77,Ref_Invest!$E$3:$F$31,2,FALSE)),"",IF(VLOOKUP(P77,Ref_Invest!$E$3:$F$31,2,FALSE)=0,"",VLOOKUP(P77,Ref_Invest!$E$3:$F$31,2,FALSE)))</f>
        <v/>
      </c>
      <c r="AH77" s="174" t="str">
        <f t="shared" si="4"/>
        <v/>
      </c>
      <c r="AI77" s="170" t="str">
        <f t="shared" si="21"/>
        <v/>
      </c>
      <c r="AJ77" s="85" t="str">
        <f>IF(C77="","",IF(ISNA(VLOOKUP(P77,Ref_Invest!$S$3:$T$31,2,FALSE)),"",VLOOKUP(P77,Ref_Invest!$S$3:$T$31,2,FALSE)))</f>
        <v/>
      </c>
      <c r="AK77" s="171" t="str">
        <f>IF(AND(W77&gt;Ref_Invest!$E$46,AA77="",AE77=""),"Deux devis comparatifs (montants éligibles) doivent être renseignés pour cette dépense",IF(AND(W77&gt;Ref_Invest!$E$46,AE77=""),"Un second devis comparatif doit être renseigné (montant éligible) pour cette dépense",IF(AND(W77&gt;=Ref_Invest!$E$45,AA77=""),"Un devis comparatif (montant éligible) doit être renseigné pour cette dépense","")))</f>
        <v/>
      </c>
      <c r="AP77" s="89"/>
      <c r="AQ77" s="264"/>
      <c r="AR77" s="264"/>
      <c r="AS77" s="264"/>
      <c r="AT77" s="264"/>
      <c r="AU77" s="264"/>
      <c r="AV77" s="264"/>
      <c r="AW77" s="264"/>
      <c r="AX77" s="264"/>
      <c r="AY77" s="313"/>
      <c r="AZ77" s="313"/>
      <c r="BJ77" s="89"/>
      <c r="BK77" s="264"/>
      <c r="BL77" s="264"/>
      <c r="BM77" s="264"/>
      <c r="BN77" s="264"/>
      <c r="BO77" s="264"/>
      <c r="BP77" s="264"/>
      <c r="BQ77" s="264"/>
      <c r="BR77" s="264"/>
      <c r="BS77" s="313"/>
      <c r="BT77" s="313"/>
      <c r="BU77" s="313"/>
      <c r="BV77" s="313"/>
      <c r="BW77" s="368"/>
      <c r="BX77" s="368"/>
      <c r="BY77" s="369"/>
    </row>
    <row r="78" spans="1:77">
      <c r="A78" s="114" t="str">
        <f>IF(C78=" ","",VLOOKUP(C78,Ref_Invest!$E$3:$H$33,4,FALSE))</f>
        <v/>
      </c>
      <c r="B78" s="114" t="str">
        <f t="shared" si="2"/>
        <v/>
      </c>
      <c r="C78" s="320" t="str">
        <f>IF(Saisie_usager!F78&lt;&gt;"",Saisie_usager!F78," ")</f>
        <v xml:space="preserve"> </v>
      </c>
      <c r="D78" s="321"/>
      <c r="E78" s="321"/>
      <c r="F78" s="322"/>
      <c r="G78" s="320" t="str">
        <f>IF(Saisie_usager!J78&lt;&gt;"",Saisie_usager!J78,"")</f>
        <v/>
      </c>
      <c r="H78" s="321"/>
      <c r="I78" s="322"/>
      <c r="J78" s="175" t="str">
        <f>IF(Saisie_usager!M78&lt;&gt;"",Saisie_usager!M78,"")</f>
        <v/>
      </c>
      <c r="K78" s="113"/>
      <c r="L78" s="173" t="str">
        <f>IF(K78="",Saisie_usager!O78,K78*VLOOKUP($C78,Ref_Invest!$E$3:$K$31,7,FALSE))</f>
        <v/>
      </c>
      <c r="M78" s="165" t="str">
        <f>IF(Saisie_usager!P78&lt;&gt;"",Saisie_usager!P78,"")</f>
        <v/>
      </c>
      <c r="N78" s="6" t="str">
        <f>IF(Saisie_usager!Q78&lt;&gt;"",Saisie_usager!Q78,"")</f>
        <v/>
      </c>
      <c r="O78" s="166" t="str">
        <f>IF(Saisie_usager!R78&lt;&gt;"",Saisie_usager!R78,"")</f>
        <v/>
      </c>
      <c r="P78" s="263" t="str">
        <f>IF(Saisie_usager!F78&lt;&gt;"",Saisie_usager!F78,"")</f>
        <v/>
      </c>
      <c r="Q78" s="323"/>
      <c r="R78" s="323"/>
      <c r="S78" s="244"/>
      <c r="T78" s="324"/>
      <c r="U78" s="325"/>
      <c r="V78" s="326"/>
      <c r="W78" s="5"/>
      <c r="X78" s="165" t="str">
        <f>IF(Saisie_usager!T78&lt;&gt;"",Saisie_usager!T78,"")</f>
        <v/>
      </c>
      <c r="Y78" s="6" t="str">
        <f>IF(Saisie_usager!U78&lt;&gt;"",Saisie_usager!U78,"")</f>
        <v/>
      </c>
      <c r="Z78" s="166" t="str">
        <f>IF(Saisie_usager!V78&lt;&gt;"",Saisie_usager!V78,"")</f>
        <v/>
      </c>
      <c r="AA78" s="5"/>
      <c r="AB78" s="165" t="str">
        <f>IF(Saisie_usager!W78&lt;&gt;"",Saisie_usager!W78,"")</f>
        <v/>
      </c>
      <c r="AC78" s="6" t="str">
        <f>IF(Saisie_usager!X78&lt;&gt;"",Saisie_usager!X78,"")</f>
        <v/>
      </c>
      <c r="AD78" s="166" t="str">
        <f>IF(Saisie_usager!Y78&lt;&gt;"",Saisie_usager!Y78,"")</f>
        <v/>
      </c>
      <c r="AE78" s="5"/>
      <c r="AF78" s="167" t="str">
        <f t="shared" si="20"/>
        <v/>
      </c>
      <c r="AG78" s="176" t="str">
        <f>IF(ISNA(VLOOKUP(P78,Ref_Invest!$E$3:$F$31,2,FALSE)),"",IF(VLOOKUP(P78,Ref_Invest!$E$3:$F$31,2,FALSE)=0,"",VLOOKUP(P78,Ref_Invest!$E$3:$F$31,2,FALSE)))</f>
        <v/>
      </c>
      <c r="AH78" s="174" t="str">
        <f t="shared" si="4"/>
        <v/>
      </c>
      <c r="AI78" s="170" t="str">
        <f t="shared" si="21"/>
        <v/>
      </c>
      <c r="AJ78" s="85" t="str">
        <f>IF(C78="","",IF(ISNA(VLOOKUP(P78,Ref_Invest!$S$3:$T$31,2,FALSE)),"",VLOOKUP(P78,Ref_Invest!$S$3:$T$31,2,FALSE)))</f>
        <v/>
      </c>
      <c r="AK78" s="171" t="str">
        <f>IF(AND(W78&gt;Ref_Invest!$E$46,AA78="",AE78=""),"Deux devis comparatifs (montants éligibles) doivent être renseignés pour cette dépense",IF(AND(W78&gt;Ref_Invest!$E$46,AE78=""),"Un second devis comparatif doit être renseigné (montant éligible) pour cette dépense",IF(AND(W78&gt;=Ref_Invest!$E$45,AA78=""),"Un devis comparatif (montant éligible) doit être renseigné pour cette dépense","")))</f>
        <v/>
      </c>
      <c r="AP78" s="87"/>
      <c r="AQ78" s="87"/>
      <c r="AR78" s="87"/>
      <c r="AS78" s="87"/>
      <c r="AT78" s="87"/>
      <c r="BJ78" s="87"/>
      <c r="BK78" s="87"/>
      <c r="BL78" s="87"/>
      <c r="BM78" s="87"/>
      <c r="BN78" s="87"/>
    </row>
    <row r="79" spans="1:77">
      <c r="A79" s="114" t="str">
        <f>IF(C79=" ","",VLOOKUP(C79,Ref_Invest!$E$3:$H$33,4,FALSE))</f>
        <v/>
      </c>
      <c r="B79" s="114" t="str">
        <f t="shared" si="2"/>
        <v/>
      </c>
      <c r="C79" s="320" t="str">
        <f>IF(Saisie_usager!F79&lt;&gt;"",Saisie_usager!F79," ")</f>
        <v xml:space="preserve"> </v>
      </c>
      <c r="D79" s="321"/>
      <c r="E79" s="321"/>
      <c r="F79" s="322"/>
      <c r="G79" s="320" t="str">
        <f>IF(Saisie_usager!J79&lt;&gt;"",Saisie_usager!J79,"")</f>
        <v/>
      </c>
      <c r="H79" s="321"/>
      <c r="I79" s="322"/>
      <c r="J79" s="175" t="str">
        <f>IF(Saisie_usager!M79&lt;&gt;"",Saisie_usager!M79,"")</f>
        <v/>
      </c>
      <c r="K79" s="113"/>
      <c r="L79" s="173" t="str">
        <f>IF(K79="",Saisie_usager!O79,K79*VLOOKUP($C79,Ref_Invest!$E$3:$K$31,7,FALSE))</f>
        <v/>
      </c>
      <c r="M79" s="165" t="str">
        <f>IF(Saisie_usager!P79&lt;&gt;"",Saisie_usager!P79,"")</f>
        <v/>
      </c>
      <c r="N79" s="6" t="str">
        <f>IF(Saisie_usager!Q79&lt;&gt;"",Saisie_usager!Q79,"")</f>
        <v/>
      </c>
      <c r="O79" s="166" t="str">
        <f>IF(Saisie_usager!R79&lt;&gt;"",Saisie_usager!R79,"")</f>
        <v/>
      </c>
      <c r="P79" s="263" t="str">
        <f>IF(Saisie_usager!F79&lt;&gt;"",Saisie_usager!F79,"")</f>
        <v/>
      </c>
      <c r="Q79" s="323"/>
      <c r="R79" s="323"/>
      <c r="S79" s="244"/>
      <c r="T79" s="324"/>
      <c r="U79" s="325"/>
      <c r="V79" s="326"/>
      <c r="W79" s="5"/>
      <c r="X79" s="165" t="str">
        <f>IF(Saisie_usager!T79&lt;&gt;"",Saisie_usager!T79,"")</f>
        <v/>
      </c>
      <c r="Y79" s="6" t="str">
        <f>IF(Saisie_usager!U79&lt;&gt;"",Saisie_usager!U79,"")</f>
        <v/>
      </c>
      <c r="Z79" s="166" t="str">
        <f>IF(Saisie_usager!V79&lt;&gt;"",Saisie_usager!V79,"")</f>
        <v/>
      </c>
      <c r="AA79" s="5"/>
      <c r="AB79" s="165" t="str">
        <f>IF(Saisie_usager!W79&lt;&gt;"",Saisie_usager!W79,"")</f>
        <v/>
      </c>
      <c r="AC79" s="6" t="str">
        <f>IF(Saisie_usager!X79&lt;&gt;"",Saisie_usager!X79,"")</f>
        <v/>
      </c>
      <c r="AD79" s="166" t="str">
        <f>IF(Saisie_usager!Y79&lt;&gt;"",Saisie_usager!Y79,"")</f>
        <v/>
      </c>
      <c r="AE79" s="5"/>
      <c r="AF79" s="167" t="str">
        <f t="shared" si="20"/>
        <v/>
      </c>
      <c r="AG79" s="176" t="str">
        <f>IF(ISNA(VLOOKUP(P79,Ref_Invest!$E$3:$F$31,2,FALSE)),"",IF(VLOOKUP(P79,Ref_Invest!$E$3:$F$31,2,FALSE)=0,"",VLOOKUP(P79,Ref_Invest!$E$3:$F$31,2,FALSE)))</f>
        <v/>
      </c>
      <c r="AH79" s="174" t="str">
        <f t="shared" si="4"/>
        <v/>
      </c>
      <c r="AI79" s="170" t="str">
        <f t="shared" si="21"/>
        <v/>
      </c>
      <c r="AJ79" s="85" t="str">
        <f>IF(C79="","",IF(ISNA(VLOOKUP(P79,Ref_Invest!$S$3:$T$31,2,FALSE)),"",VLOOKUP(P79,Ref_Invest!$S$3:$T$31,2,FALSE)))</f>
        <v/>
      </c>
      <c r="AK79" s="171" t="str">
        <f>IF(AND(W79&gt;Ref_Invest!$E$46,AA79="",AE79=""),"Deux devis comparatifs (montants éligibles) doivent être renseignés pour cette dépense",IF(AND(W79&gt;Ref_Invest!$E$46,AE79=""),"Un second devis comparatif doit être renseigné (montant éligible) pour cette dépense",IF(AND(W79&gt;=Ref_Invest!$E$45,AA79=""),"Un devis comparatif (montant éligible) doit être renseigné pour cette dépense","")))</f>
        <v/>
      </c>
      <c r="AP79" s="87"/>
      <c r="AQ79" s="87"/>
      <c r="AR79" s="87"/>
      <c r="AS79" s="87"/>
      <c r="AT79" s="87"/>
      <c r="BJ79" s="87"/>
      <c r="BK79" s="87"/>
      <c r="BL79" s="87"/>
      <c r="BM79" s="87"/>
      <c r="BN79" s="87"/>
    </row>
    <row r="80" spans="1:77">
      <c r="A80" s="114" t="str">
        <f>IF(C80=" ","",VLOOKUP(C80,Ref_Invest!$E$3:$H$33,4,FALSE))</f>
        <v/>
      </c>
      <c r="B80" s="114" t="str">
        <f t="shared" si="2"/>
        <v/>
      </c>
      <c r="C80" s="320" t="str">
        <f>IF(Saisie_usager!F80&lt;&gt;"",Saisie_usager!F80," ")</f>
        <v xml:space="preserve"> </v>
      </c>
      <c r="D80" s="321"/>
      <c r="E80" s="321"/>
      <c r="F80" s="322"/>
      <c r="G80" s="320" t="str">
        <f>IF(Saisie_usager!J80&lt;&gt;"",Saisie_usager!J80,"")</f>
        <v/>
      </c>
      <c r="H80" s="321"/>
      <c r="I80" s="322"/>
      <c r="J80" s="175" t="str">
        <f>IF(Saisie_usager!M80&lt;&gt;"",Saisie_usager!M80,"")</f>
        <v/>
      </c>
      <c r="K80" s="113"/>
      <c r="L80" s="173" t="str">
        <f>IF(K80="",Saisie_usager!O80,K80*VLOOKUP($C80,Ref_Invest!$E$3:$K$31,7,FALSE))</f>
        <v/>
      </c>
      <c r="M80" s="165" t="str">
        <f>IF(Saisie_usager!P80&lt;&gt;"",Saisie_usager!P80,"")</f>
        <v/>
      </c>
      <c r="N80" s="6" t="str">
        <f>IF(Saisie_usager!Q80&lt;&gt;"",Saisie_usager!Q80,"")</f>
        <v/>
      </c>
      <c r="O80" s="166" t="str">
        <f>IF(Saisie_usager!R80&lt;&gt;"",Saisie_usager!R80,"")</f>
        <v/>
      </c>
      <c r="P80" s="263" t="str">
        <f>IF(Saisie_usager!F80&lt;&gt;"",Saisie_usager!F80,"")</f>
        <v/>
      </c>
      <c r="Q80" s="323"/>
      <c r="R80" s="323"/>
      <c r="S80" s="244"/>
      <c r="T80" s="324"/>
      <c r="U80" s="325"/>
      <c r="V80" s="326"/>
      <c r="W80" s="5"/>
      <c r="X80" s="165" t="str">
        <f>IF(Saisie_usager!T80&lt;&gt;"",Saisie_usager!T80,"")</f>
        <v/>
      </c>
      <c r="Y80" s="6" t="str">
        <f>IF(Saisie_usager!U80&lt;&gt;"",Saisie_usager!U80,"")</f>
        <v/>
      </c>
      <c r="Z80" s="166" t="str">
        <f>IF(Saisie_usager!V80&lt;&gt;"",Saisie_usager!V80,"")</f>
        <v/>
      </c>
      <c r="AA80" s="5"/>
      <c r="AB80" s="165" t="str">
        <f>IF(Saisie_usager!W80&lt;&gt;"",Saisie_usager!W80,"")</f>
        <v/>
      </c>
      <c r="AC80" s="6" t="str">
        <f>IF(Saisie_usager!X80&lt;&gt;"",Saisie_usager!X80,"")</f>
        <v/>
      </c>
      <c r="AD80" s="166" t="str">
        <f>IF(Saisie_usager!Y80&lt;&gt;"",Saisie_usager!Y80,"")</f>
        <v/>
      </c>
      <c r="AE80" s="5"/>
      <c r="AF80" s="167" t="str">
        <f t="shared" si="20"/>
        <v/>
      </c>
      <c r="AG80" s="176" t="str">
        <f>IF(ISNA(VLOOKUP(P80,Ref_Invest!$E$3:$F$31,2,FALSE)),"",IF(VLOOKUP(P80,Ref_Invest!$E$3:$F$31,2,FALSE)=0,"",VLOOKUP(P80,Ref_Invest!$E$3:$F$31,2,FALSE)))</f>
        <v/>
      </c>
      <c r="AH80" s="174" t="str">
        <f t="shared" si="4"/>
        <v/>
      </c>
      <c r="AI80" s="170" t="str">
        <f t="shared" si="21"/>
        <v/>
      </c>
      <c r="AJ80" s="85" t="str">
        <f>IF(C80="","",IF(ISNA(VLOOKUP(P80,Ref_Invest!$S$3:$T$31,2,FALSE)),"",VLOOKUP(P80,Ref_Invest!$S$3:$T$31,2,FALSE)))</f>
        <v/>
      </c>
      <c r="AK80" s="171" t="str">
        <f>IF(AND(W80&gt;Ref_Invest!$E$46,AA80="",AE80=""),"Deux devis comparatifs (montants éligibles) doivent être renseignés pour cette dépense",IF(AND(W80&gt;Ref_Invest!$E$46,AE80=""),"Un second devis comparatif doit être renseigné (montant éligible) pour cette dépense",IF(AND(W80&gt;=Ref_Invest!$E$45,AA80=""),"Un devis comparatif (montant éligible) doit être renseigné pour cette dépense","")))</f>
        <v/>
      </c>
    </row>
    <row r="81" spans="1:37">
      <c r="A81" s="114" t="str">
        <f>IF(C81=" ","",VLOOKUP(C81,Ref_Invest!$E$3:$H$33,4,FALSE))</f>
        <v/>
      </c>
      <c r="B81" s="114" t="str">
        <f t="shared" si="2"/>
        <v/>
      </c>
      <c r="C81" s="320" t="str">
        <f>IF(Saisie_usager!F81&lt;&gt;"",Saisie_usager!F81," ")</f>
        <v xml:space="preserve"> </v>
      </c>
      <c r="D81" s="321"/>
      <c r="E81" s="321"/>
      <c r="F81" s="322"/>
      <c r="G81" s="320" t="str">
        <f>IF(Saisie_usager!J81&lt;&gt;"",Saisie_usager!J81,"")</f>
        <v/>
      </c>
      <c r="H81" s="321"/>
      <c r="I81" s="322"/>
      <c r="J81" s="175" t="str">
        <f>IF(Saisie_usager!M81&lt;&gt;"",Saisie_usager!M81,"")</f>
        <v/>
      </c>
      <c r="K81" s="113"/>
      <c r="L81" s="173" t="str">
        <f>IF(K81="",Saisie_usager!O81,K81*VLOOKUP($C81,Ref_Invest!$E$3:$K$31,7,FALSE))</f>
        <v/>
      </c>
      <c r="M81" s="165" t="str">
        <f>IF(Saisie_usager!P81&lt;&gt;"",Saisie_usager!P81,"")</f>
        <v/>
      </c>
      <c r="N81" s="6" t="str">
        <f>IF(Saisie_usager!Q81&lt;&gt;"",Saisie_usager!Q81,"")</f>
        <v/>
      </c>
      <c r="O81" s="166" t="str">
        <f>IF(Saisie_usager!R81&lt;&gt;"",Saisie_usager!R81,"")</f>
        <v/>
      </c>
      <c r="P81" s="263" t="str">
        <f>IF(Saisie_usager!F81&lt;&gt;"",Saisie_usager!F81,"")</f>
        <v/>
      </c>
      <c r="Q81" s="323"/>
      <c r="R81" s="323"/>
      <c r="S81" s="244"/>
      <c r="T81" s="324"/>
      <c r="U81" s="325"/>
      <c r="V81" s="326"/>
      <c r="W81" s="5"/>
      <c r="X81" s="165" t="str">
        <f>IF(Saisie_usager!T81&lt;&gt;"",Saisie_usager!T81,"")</f>
        <v/>
      </c>
      <c r="Y81" s="6" t="str">
        <f>IF(Saisie_usager!U81&lt;&gt;"",Saisie_usager!U81,"")</f>
        <v/>
      </c>
      <c r="Z81" s="166" t="str">
        <f>IF(Saisie_usager!V81&lt;&gt;"",Saisie_usager!V81,"")</f>
        <v/>
      </c>
      <c r="AA81" s="5"/>
      <c r="AB81" s="165" t="str">
        <f>IF(Saisie_usager!W81&lt;&gt;"",Saisie_usager!W81,"")</f>
        <v/>
      </c>
      <c r="AC81" s="6" t="str">
        <f>IF(Saisie_usager!X81&lt;&gt;"",Saisie_usager!X81,"")</f>
        <v/>
      </c>
      <c r="AD81" s="166" t="str">
        <f>IF(Saisie_usager!Y81&lt;&gt;"",Saisie_usager!Y81,"")</f>
        <v/>
      </c>
      <c r="AE81" s="5"/>
      <c r="AF81" s="167" t="str">
        <f t="shared" si="20"/>
        <v/>
      </c>
      <c r="AG81" s="176" t="str">
        <f>IF(ISNA(VLOOKUP(P81,Ref_Invest!$E$3:$F$31,2,FALSE)),"",IF(VLOOKUP(P81,Ref_Invest!$E$3:$F$31,2,FALSE)=0,"",VLOOKUP(P81,Ref_Invest!$E$3:$F$31,2,FALSE)))</f>
        <v/>
      </c>
      <c r="AH81" s="174" t="str">
        <f t="shared" si="4"/>
        <v/>
      </c>
      <c r="AI81" s="170" t="str">
        <f t="shared" si="21"/>
        <v/>
      </c>
      <c r="AJ81" s="85" t="str">
        <f>IF(C81="","",IF(ISNA(VLOOKUP(P81,Ref_Invest!$S$3:$T$31,2,FALSE)),"",VLOOKUP(P81,Ref_Invest!$S$3:$T$31,2,FALSE)))</f>
        <v/>
      </c>
      <c r="AK81" s="171" t="str">
        <f>IF(AND(W81&gt;Ref_Invest!$E$46,AA81="",AE81=""),"Deux devis comparatifs (montants éligibles) doivent être renseignés pour cette dépense",IF(AND(W81&gt;Ref_Invest!$E$46,AE81=""),"Un second devis comparatif doit être renseigné (montant éligible) pour cette dépense",IF(AND(W81&gt;=Ref_Invest!$E$45,AA81=""),"Un devis comparatif (montant éligible) doit être renseigné pour cette dépense","")))</f>
        <v/>
      </c>
    </row>
    <row r="82" spans="1:37">
      <c r="A82" s="114" t="str">
        <f>IF(C82=" ","",VLOOKUP(C82,Ref_Invest!$E$3:$H$33,4,FALSE))</f>
        <v/>
      </c>
      <c r="B82" s="114" t="str">
        <f t="shared" si="2"/>
        <v/>
      </c>
      <c r="C82" s="320" t="str">
        <f>IF(Saisie_usager!F82&lt;&gt;"",Saisie_usager!F82," ")</f>
        <v xml:space="preserve"> </v>
      </c>
      <c r="D82" s="321"/>
      <c r="E82" s="321"/>
      <c r="F82" s="322"/>
      <c r="G82" s="320" t="str">
        <f>IF(Saisie_usager!J82&lt;&gt;"",Saisie_usager!J82,"")</f>
        <v/>
      </c>
      <c r="H82" s="321"/>
      <c r="I82" s="322"/>
      <c r="J82" s="175" t="str">
        <f>IF(Saisie_usager!M82&lt;&gt;"",Saisie_usager!M82,"")</f>
        <v/>
      </c>
      <c r="K82" s="113"/>
      <c r="L82" s="173" t="str">
        <f>IF(K82="",Saisie_usager!O82,K82*VLOOKUP($C82,Ref_Invest!$E$3:$K$31,7,FALSE))</f>
        <v/>
      </c>
      <c r="M82" s="165" t="str">
        <f>IF(Saisie_usager!P82&lt;&gt;"",Saisie_usager!P82,"")</f>
        <v/>
      </c>
      <c r="N82" s="6" t="str">
        <f>IF(Saisie_usager!Q82&lt;&gt;"",Saisie_usager!Q82,"")</f>
        <v/>
      </c>
      <c r="O82" s="166" t="str">
        <f>IF(Saisie_usager!R82&lt;&gt;"",Saisie_usager!R82,"")</f>
        <v/>
      </c>
      <c r="P82" s="263" t="str">
        <f>IF(Saisie_usager!F82&lt;&gt;"",Saisie_usager!F82,"")</f>
        <v/>
      </c>
      <c r="Q82" s="323"/>
      <c r="R82" s="323"/>
      <c r="S82" s="244"/>
      <c r="T82" s="324"/>
      <c r="U82" s="325"/>
      <c r="V82" s="326"/>
      <c r="W82" s="5"/>
      <c r="X82" s="165" t="str">
        <f>IF(Saisie_usager!T82&lt;&gt;"",Saisie_usager!T82,"")</f>
        <v/>
      </c>
      <c r="Y82" s="6" t="str">
        <f>IF(Saisie_usager!U82&lt;&gt;"",Saisie_usager!U82,"")</f>
        <v/>
      </c>
      <c r="Z82" s="166" t="str">
        <f>IF(Saisie_usager!V82&lt;&gt;"",Saisie_usager!V82,"")</f>
        <v/>
      </c>
      <c r="AA82" s="5"/>
      <c r="AB82" s="165" t="str">
        <f>IF(Saisie_usager!W82&lt;&gt;"",Saisie_usager!W82,"")</f>
        <v/>
      </c>
      <c r="AC82" s="6" t="str">
        <f>IF(Saisie_usager!X82&lt;&gt;"",Saisie_usager!X82,"")</f>
        <v/>
      </c>
      <c r="AD82" s="166" t="str">
        <f>IF(Saisie_usager!Y82&lt;&gt;"",Saisie_usager!Y82,"")</f>
        <v/>
      </c>
      <c r="AE82" s="5"/>
      <c r="AF82" s="167" t="str">
        <f t="shared" si="20"/>
        <v/>
      </c>
      <c r="AG82" s="176" t="str">
        <f>IF(ISNA(VLOOKUP(P82,Ref_Invest!$E$3:$F$31,2,FALSE)),"",IF(VLOOKUP(P82,Ref_Invest!$E$3:$F$31,2,FALSE)=0,"",VLOOKUP(P82,Ref_Invest!$E$3:$F$31,2,FALSE)))</f>
        <v/>
      </c>
      <c r="AH82" s="174" t="str">
        <f t="shared" si="4"/>
        <v/>
      </c>
      <c r="AI82" s="170" t="str">
        <f t="shared" si="21"/>
        <v/>
      </c>
      <c r="AJ82" s="85" t="str">
        <f>IF(C82="","",IF(ISNA(VLOOKUP(P82,Ref_Invest!$S$3:$T$31,2,FALSE)),"",VLOOKUP(P82,Ref_Invest!$S$3:$T$31,2,FALSE)))</f>
        <v/>
      </c>
      <c r="AK82" s="171" t="str">
        <f>IF(AND(W82&gt;Ref_Invest!$E$46,AA82="",AE82=""),"Deux devis comparatifs (montants éligibles) doivent être renseignés pour cette dépense",IF(AND(W82&gt;Ref_Invest!$E$46,AE82=""),"Un second devis comparatif doit être renseigné (montant éligible) pour cette dépense",IF(AND(W82&gt;=Ref_Invest!$E$45,AA82=""),"Un devis comparatif (montant éligible) doit être renseigné pour cette dépense","")))</f>
        <v/>
      </c>
    </row>
    <row r="83" spans="1:37">
      <c r="A83" s="114" t="str">
        <f>IF(C83=" ","",VLOOKUP(C83,Ref_Invest!$E$3:$H$33,4,FALSE))</f>
        <v/>
      </c>
      <c r="B83" s="114" t="str">
        <f t="shared" si="2"/>
        <v/>
      </c>
      <c r="C83" s="320" t="str">
        <f>IF(Saisie_usager!F83&lt;&gt;"",Saisie_usager!F83," ")</f>
        <v xml:space="preserve"> </v>
      </c>
      <c r="D83" s="321"/>
      <c r="E83" s="321"/>
      <c r="F83" s="322"/>
      <c r="G83" s="320" t="str">
        <f>IF(Saisie_usager!J83&lt;&gt;"",Saisie_usager!J83,"")</f>
        <v/>
      </c>
      <c r="H83" s="321"/>
      <c r="I83" s="322"/>
      <c r="J83" s="175" t="str">
        <f>IF(Saisie_usager!M83&lt;&gt;"",Saisie_usager!M83,"")</f>
        <v/>
      </c>
      <c r="K83" s="113"/>
      <c r="L83" s="173" t="str">
        <f>IF(K83="",Saisie_usager!O83,K83*VLOOKUP($C83,Ref_Invest!$E$3:$K$31,7,FALSE))</f>
        <v/>
      </c>
      <c r="M83" s="165" t="str">
        <f>IF(Saisie_usager!P83&lt;&gt;"",Saisie_usager!P83,"")</f>
        <v/>
      </c>
      <c r="N83" s="6" t="str">
        <f>IF(Saisie_usager!Q83&lt;&gt;"",Saisie_usager!Q83,"")</f>
        <v/>
      </c>
      <c r="O83" s="166" t="str">
        <f>IF(Saisie_usager!R83&lt;&gt;"",Saisie_usager!R83,"")</f>
        <v/>
      </c>
      <c r="P83" s="263" t="str">
        <f>IF(Saisie_usager!F83&lt;&gt;"",Saisie_usager!F83,"")</f>
        <v/>
      </c>
      <c r="Q83" s="323"/>
      <c r="R83" s="323"/>
      <c r="S83" s="244"/>
      <c r="T83" s="324"/>
      <c r="U83" s="325"/>
      <c r="V83" s="326"/>
      <c r="W83" s="5"/>
      <c r="X83" s="165" t="str">
        <f>IF(Saisie_usager!T83&lt;&gt;"",Saisie_usager!T83,"")</f>
        <v/>
      </c>
      <c r="Y83" s="6" t="str">
        <f>IF(Saisie_usager!U83&lt;&gt;"",Saisie_usager!U83,"")</f>
        <v/>
      </c>
      <c r="Z83" s="166" t="str">
        <f>IF(Saisie_usager!V83&lt;&gt;"",Saisie_usager!V83,"")</f>
        <v/>
      </c>
      <c r="AA83" s="5"/>
      <c r="AB83" s="165" t="str">
        <f>IF(Saisie_usager!W83&lt;&gt;"",Saisie_usager!W83,"")</f>
        <v/>
      </c>
      <c r="AC83" s="6" t="str">
        <f>IF(Saisie_usager!X83&lt;&gt;"",Saisie_usager!X83,"")</f>
        <v/>
      </c>
      <c r="AD83" s="166" t="str">
        <f>IF(Saisie_usager!Y83&lt;&gt;"",Saisie_usager!Y83,"")</f>
        <v/>
      </c>
      <c r="AE83" s="5"/>
      <c r="AF83" s="167" t="str">
        <f t="shared" si="20"/>
        <v/>
      </c>
      <c r="AG83" s="176" t="str">
        <f>IF(ISNA(VLOOKUP(P83,Ref_Invest!$E$3:$F$31,2,FALSE)),"",IF(VLOOKUP(P83,Ref_Invest!$E$3:$F$31,2,FALSE)=0,"",VLOOKUP(P83,Ref_Invest!$E$3:$F$31,2,FALSE)))</f>
        <v/>
      </c>
      <c r="AH83" s="174" t="str">
        <f t="shared" si="4"/>
        <v/>
      </c>
      <c r="AI83" s="170" t="str">
        <f t="shared" si="21"/>
        <v/>
      </c>
      <c r="AJ83" s="85" t="str">
        <f>IF(C83="","",IF(ISNA(VLOOKUP(P83,Ref_Invest!$S$3:$T$31,2,FALSE)),"",VLOOKUP(P83,Ref_Invest!$S$3:$T$31,2,FALSE)))</f>
        <v/>
      </c>
      <c r="AK83" s="171" t="str">
        <f>IF(AND(W83&gt;Ref_Invest!$E$46,AA83="",AE83=""),"Deux devis comparatifs (montants éligibles) doivent être renseignés pour cette dépense",IF(AND(W83&gt;Ref_Invest!$E$46,AE83=""),"Un second devis comparatif doit être renseigné (montant éligible) pour cette dépense",IF(AND(W83&gt;=Ref_Invest!$E$45,AA83=""),"Un devis comparatif (montant éligible) doit être renseigné pour cette dépense","")))</f>
        <v/>
      </c>
    </row>
    <row r="84" spans="1:37">
      <c r="A84" s="114" t="str">
        <f>IF(C84=" ","",VLOOKUP(C84,Ref_Invest!$E$3:$H$33,4,FALSE))</f>
        <v/>
      </c>
      <c r="B84" s="114" t="str">
        <f t="shared" si="2"/>
        <v/>
      </c>
      <c r="C84" s="320" t="str">
        <f>IF(Saisie_usager!F84&lt;&gt;"",Saisie_usager!F84," ")</f>
        <v xml:space="preserve"> </v>
      </c>
      <c r="D84" s="321"/>
      <c r="E84" s="321"/>
      <c r="F84" s="322"/>
      <c r="G84" s="320" t="str">
        <f>IF(Saisie_usager!J84&lt;&gt;"",Saisie_usager!J84,"")</f>
        <v/>
      </c>
      <c r="H84" s="321"/>
      <c r="I84" s="322"/>
      <c r="J84" s="175" t="str">
        <f>IF(Saisie_usager!M84&lt;&gt;"",Saisie_usager!M84,"")</f>
        <v/>
      </c>
      <c r="K84" s="113"/>
      <c r="L84" s="173" t="str">
        <f>IF(K84="",Saisie_usager!O84,K84*VLOOKUP($C84,Ref_Invest!$E$3:$K$31,7,FALSE))</f>
        <v/>
      </c>
      <c r="M84" s="165" t="str">
        <f>IF(Saisie_usager!P84&lt;&gt;"",Saisie_usager!P84,"")</f>
        <v/>
      </c>
      <c r="N84" s="6" t="str">
        <f>IF(Saisie_usager!Q84&lt;&gt;"",Saisie_usager!Q84,"")</f>
        <v/>
      </c>
      <c r="O84" s="166" t="str">
        <f>IF(Saisie_usager!R84&lt;&gt;"",Saisie_usager!R84,"")</f>
        <v/>
      </c>
      <c r="P84" s="263" t="str">
        <f>IF(Saisie_usager!F84&lt;&gt;"",Saisie_usager!F84,"")</f>
        <v/>
      </c>
      <c r="Q84" s="323"/>
      <c r="R84" s="323"/>
      <c r="S84" s="244"/>
      <c r="T84" s="324"/>
      <c r="U84" s="325"/>
      <c r="V84" s="326"/>
      <c r="W84" s="5"/>
      <c r="X84" s="165" t="str">
        <f>IF(Saisie_usager!T84&lt;&gt;"",Saisie_usager!T84,"")</f>
        <v/>
      </c>
      <c r="Y84" s="6" t="str">
        <f>IF(Saisie_usager!U84&lt;&gt;"",Saisie_usager!U84,"")</f>
        <v/>
      </c>
      <c r="Z84" s="166" t="str">
        <f>IF(Saisie_usager!V84&lt;&gt;"",Saisie_usager!V84,"")</f>
        <v/>
      </c>
      <c r="AA84" s="5"/>
      <c r="AB84" s="165" t="str">
        <f>IF(Saisie_usager!W84&lt;&gt;"",Saisie_usager!W84,"")</f>
        <v/>
      </c>
      <c r="AC84" s="6" t="str">
        <f>IF(Saisie_usager!X84&lt;&gt;"",Saisie_usager!X84,"")</f>
        <v/>
      </c>
      <c r="AD84" s="166" t="str">
        <f>IF(Saisie_usager!Y84&lt;&gt;"",Saisie_usager!Y84,"")</f>
        <v/>
      </c>
      <c r="AE84" s="5"/>
      <c r="AF84" s="167" t="str">
        <f t="shared" ref="AF84:AF115" si="35">IF(L84&lt;&gt;"",L84,IF(AK84&lt;&gt;"","",IF(W84="","",MIN(W84,IF(AA84="",999999,1.15*AA84),IF(AE84="",999999,1.15*AE84)))))</f>
        <v/>
      </c>
      <c r="AG84" s="176" t="str">
        <f>IF(ISNA(VLOOKUP(P84,Ref_Invest!$E$3:$F$31,2,FALSE)),"",IF(VLOOKUP(P84,Ref_Invest!$E$3:$F$31,2,FALSE)=0,"",VLOOKUP(P84,Ref_Invest!$E$3:$F$31,2,FALSE)))</f>
        <v/>
      </c>
      <c r="AH84" s="174" t="str">
        <f t="shared" si="4"/>
        <v/>
      </c>
      <c r="AI84" s="170" t="str">
        <f t="shared" ref="AI84:AI115" si="36">IF(AH84="","",IF(A84&lt;&gt;"i",AH84*$AI$17/$AH$17,AH84/$AH$15*$AI$16))</f>
        <v/>
      </c>
      <c r="AJ84" s="85" t="str">
        <f>IF(C84="","",IF(ISNA(VLOOKUP(P84,Ref_Invest!$S$3:$T$31,2,FALSE)),"",VLOOKUP(P84,Ref_Invest!$S$3:$T$31,2,FALSE)))</f>
        <v/>
      </c>
      <c r="AK84" s="171" t="str">
        <f>IF(AND(W84&gt;Ref_Invest!$E$46,AA84="",AE84=""),"Deux devis comparatifs (montants éligibles) doivent être renseignés pour cette dépense",IF(AND(W84&gt;Ref_Invest!$E$46,AE84=""),"Un second devis comparatif doit être renseigné (montant éligible) pour cette dépense",IF(AND(W84&gt;=Ref_Invest!$E$45,AA84=""),"Un devis comparatif (montant éligible) doit être renseigné pour cette dépense","")))</f>
        <v/>
      </c>
    </row>
    <row r="85" spans="1:37">
      <c r="A85" s="114" t="str">
        <f>IF(C85=" ","",VLOOKUP(C85,Ref_Invest!$E$3:$H$33,4,FALSE))</f>
        <v/>
      </c>
      <c r="B85" s="114" t="str">
        <f t="shared" ref="B85:B120" si="37">IF(C85&lt;&gt;" ",1+B84,"")</f>
        <v/>
      </c>
      <c r="C85" s="320" t="str">
        <f>IF(Saisie_usager!F85&lt;&gt;"",Saisie_usager!F85," ")</f>
        <v xml:space="preserve"> </v>
      </c>
      <c r="D85" s="321"/>
      <c r="E85" s="321"/>
      <c r="F85" s="322"/>
      <c r="G85" s="320" t="str">
        <f>IF(Saisie_usager!J85&lt;&gt;"",Saisie_usager!J85,"")</f>
        <v/>
      </c>
      <c r="H85" s="321"/>
      <c r="I85" s="322"/>
      <c r="J85" s="175" t="str">
        <f>IF(Saisie_usager!M85&lt;&gt;"",Saisie_usager!M85,"")</f>
        <v/>
      </c>
      <c r="K85" s="113"/>
      <c r="L85" s="173" t="str">
        <f>IF(K85="",Saisie_usager!O85,K85*VLOOKUP($C85,Ref_Invest!$E$3:$K$31,7,FALSE))</f>
        <v/>
      </c>
      <c r="M85" s="165" t="str">
        <f>IF(Saisie_usager!P85&lt;&gt;"",Saisie_usager!P85,"")</f>
        <v/>
      </c>
      <c r="N85" s="6" t="str">
        <f>IF(Saisie_usager!Q85&lt;&gt;"",Saisie_usager!Q85,"")</f>
        <v/>
      </c>
      <c r="O85" s="166" t="str">
        <f>IF(Saisie_usager!R85&lt;&gt;"",Saisie_usager!R85,"")</f>
        <v/>
      </c>
      <c r="P85" s="263" t="str">
        <f>IF(Saisie_usager!F85&lt;&gt;"",Saisie_usager!F85,"")</f>
        <v/>
      </c>
      <c r="Q85" s="323"/>
      <c r="R85" s="323"/>
      <c r="S85" s="244"/>
      <c r="T85" s="324"/>
      <c r="U85" s="325"/>
      <c r="V85" s="326"/>
      <c r="W85" s="5"/>
      <c r="X85" s="165" t="str">
        <f>IF(Saisie_usager!T85&lt;&gt;"",Saisie_usager!T85,"")</f>
        <v/>
      </c>
      <c r="Y85" s="6" t="str">
        <f>IF(Saisie_usager!U85&lt;&gt;"",Saisie_usager!U85,"")</f>
        <v/>
      </c>
      <c r="Z85" s="166" t="str">
        <f>IF(Saisie_usager!V85&lt;&gt;"",Saisie_usager!V85,"")</f>
        <v/>
      </c>
      <c r="AA85" s="5"/>
      <c r="AB85" s="165" t="str">
        <f>IF(Saisie_usager!W85&lt;&gt;"",Saisie_usager!W85,"")</f>
        <v/>
      </c>
      <c r="AC85" s="6" t="str">
        <f>IF(Saisie_usager!X85&lt;&gt;"",Saisie_usager!X85,"")</f>
        <v/>
      </c>
      <c r="AD85" s="166" t="str">
        <f>IF(Saisie_usager!Y85&lt;&gt;"",Saisie_usager!Y85,"")</f>
        <v/>
      </c>
      <c r="AE85" s="5"/>
      <c r="AF85" s="167" t="str">
        <f t="shared" si="35"/>
        <v/>
      </c>
      <c r="AG85" s="176" t="str">
        <f>IF(ISNA(VLOOKUP(P85,Ref_Invest!$E$3:$F$31,2,FALSE)),"",IF(VLOOKUP(P85,Ref_Invest!$E$3:$F$31,2,FALSE)=0,"",VLOOKUP(P85,Ref_Invest!$E$3:$F$31,2,FALSE)))</f>
        <v/>
      </c>
      <c r="AH85" s="174" t="str">
        <f t="shared" si="4"/>
        <v/>
      </c>
      <c r="AI85" s="170" t="str">
        <f t="shared" si="36"/>
        <v/>
      </c>
      <c r="AJ85" s="85" t="str">
        <f>IF(C85="","",IF(ISNA(VLOOKUP(P85,Ref_Invest!$S$3:$T$31,2,FALSE)),"",VLOOKUP(P85,Ref_Invest!$S$3:$T$31,2,FALSE)))</f>
        <v/>
      </c>
      <c r="AK85" s="171" t="str">
        <f>IF(AND(W85&gt;Ref_Invest!$E$46,AA85="",AE85=""),"Deux devis comparatifs (montants éligibles) doivent être renseignés pour cette dépense",IF(AND(W85&gt;Ref_Invest!$E$46,AE85=""),"Un second devis comparatif doit être renseigné (montant éligible) pour cette dépense",IF(AND(W85&gt;=Ref_Invest!$E$45,AA85=""),"Un devis comparatif (montant éligible) doit être renseigné pour cette dépense","")))</f>
        <v/>
      </c>
    </row>
    <row r="86" spans="1:37">
      <c r="A86" s="114" t="str">
        <f>IF(C86=" ","",VLOOKUP(C86,Ref_Invest!$E$3:$H$33,4,FALSE))</f>
        <v/>
      </c>
      <c r="B86" s="114" t="str">
        <f t="shared" si="37"/>
        <v/>
      </c>
      <c r="C86" s="320" t="str">
        <f>IF(Saisie_usager!F86&lt;&gt;"",Saisie_usager!F86," ")</f>
        <v xml:space="preserve"> </v>
      </c>
      <c r="D86" s="321"/>
      <c r="E86" s="321"/>
      <c r="F86" s="322"/>
      <c r="G86" s="320" t="str">
        <f>IF(Saisie_usager!J86&lt;&gt;"",Saisie_usager!J86,"")</f>
        <v/>
      </c>
      <c r="H86" s="321"/>
      <c r="I86" s="322"/>
      <c r="J86" s="175" t="str">
        <f>IF(Saisie_usager!M86&lt;&gt;"",Saisie_usager!M86,"")</f>
        <v/>
      </c>
      <c r="K86" s="113"/>
      <c r="L86" s="173" t="str">
        <f>IF(K86="",Saisie_usager!O86,K86*VLOOKUP($C86,Ref_Invest!$E$3:$K$31,7,FALSE))</f>
        <v/>
      </c>
      <c r="M86" s="165" t="str">
        <f>IF(Saisie_usager!P86&lt;&gt;"",Saisie_usager!P86,"")</f>
        <v/>
      </c>
      <c r="N86" s="6" t="str">
        <f>IF(Saisie_usager!Q86&lt;&gt;"",Saisie_usager!Q86,"")</f>
        <v/>
      </c>
      <c r="O86" s="166" t="str">
        <f>IF(Saisie_usager!R86&lt;&gt;"",Saisie_usager!R86,"")</f>
        <v/>
      </c>
      <c r="P86" s="263" t="str">
        <f>IF(Saisie_usager!F86&lt;&gt;"",Saisie_usager!F86,"")</f>
        <v/>
      </c>
      <c r="Q86" s="323"/>
      <c r="R86" s="323"/>
      <c r="S86" s="244"/>
      <c r="T86" s="324"/>
      <c r="U86" s="325"/>
      <c r="V86" s="326"/>
      <c r="W86" s="5"/>
      <c r="X86" s="165" t="str">
        <f>IF(Saisie_usager!T86&lt;&gt;"",Saisie_usager!T86,"")</f>
        <v/>
      </c>
      <c r="Y86" s="6" t="str">
        <f>IF(Saisie_usager!U86&lt;&gt;"",Saisie_usager!U86,"")</f>
        <v/>
      </c>
      <c r="Z86" s="166" t="str">
        <f>IF(Saisie_usager!V86&lt;&gt;"",Saisie_usager!V86,"")</f>
        <v/>
      </c>
      <c r="AA86" s="5"/>
      <c r="AB86" s="165" t="str">
        <f>IF(Saisie_usager!W86&lt;&gt;"",Saisie_usager!W86,"")</f>
        <v/>
      </c>
      <c r="AC86" s="6" t="str">
        <f>IF(Saisie_usager!X86&lt;&gt;"",Saisie_usager!X86,"")</f>
        <v/>
      </c>
      <c r="AD86" s="166" t="str">
        <f>IF(Saisie_usager!Y86&lt;&gt;"",Saisie_usager!Y86,"")</f>
        <v/>
      </c>
      <c r="AE86" s="5"/>
      <c r="AF86" s="167" t="str">
        <f t="shared" si="35"/>
        <v/>
      </c>
      <c r="AG86" s="176" t="str">
        <f>IF(ISNA(VLOOKUP(P86,Ref_Invest!$E$3:$F$31,2,FALSE)),"",IF(VLOOKUP(P86,Ref_Invest!$E$3:$F$31,2,FALSE)=0,"",VLOOKUP(P86,Ref_Invest!$E$3:$F$31,2,FALSE)))</f>
        <v/>
      </c>
      <c r="AH86" s="174" t="str">
        <f t="shared" ref="AH86:AH120" si="38">IF(AG86&gt;0,IF(AF86="","",IF(AF86&lt;AG86,AF86,AG86)),AF86)</f>
        <v/>
      </c>
      <c r="AI86" s="170" t="str">
        <f t="shared" si="36"/>
        <v/>
      </c>
      <c r="AJ86" s="85" t="str">
        <f>IF(C86="","",IF(ISNA(VLOOKUP(P86,Ref_Invest!$S$3:$T$31,2,FALSE)),"",VLOOKUP(P86,Ref_Invest!$S$3:$T$31,2,FALSE)))</f>
        <v/>
      </c>
      <c r="AK86" s="171" t="str">
        <f>IF(AND(W86&gt;Ref_Invest!$E$46,AA86="",AE86=""),"Deux devis comparatifs (montants éligibles) doivent être renseignés pour cette dépense",IF(AND(W86&gt;Ref_Invest!$E$46,AE86=""),"Un second devis comparatif doit être renseigné (montant éligible) pour cette dépense",IF(AND(W86&gt;=Ref_Invest!$E$45,AA86=""),"Un devis comparatif (montant éligible) doit être renseigné pour cette dépense","")))</f>
        <v/>
      </c>
    </row>
    <row r="87" spans="1:37">
      <c r="A87" s="114" t="str">
        <f>IF(C87=" ","",VLOOKUP(C87,Ref_Invest!$E$3:$H$33,4,FALSE))</f>
        <v/>
      </c>
      <c r="B87" s="114" t="str">
        <f t="shared" si="37"/>
        <v/>
      </c>
      <c r="C87" s="320" t="str">
        <f>IF(Saisie_usager!F87&lt;&gt;"",Saisie_usager!F87," ")</f>
        <v xml:space="preserve"> </v>
      </c>
      <c r="D87" s="321"/>
      <c r="E87" s="321"/>
      <c r="F87" s="322"/>
      <c r="G87" s="320" t="str">
        <f>IF(Saisie_usager!J87&lt;&gt;"",Saisie_usager!J87,"")</f>
        <v/>
      </c>
      <c r="H87" s="321"/>
      <c r="I87" s="322"/>
      <c r="J87" s="175" t="str">
        <f>IF(Saisie_usager!M87&lt;&gt;"",Saisie_usager!M87,"")</f>
        <v/>
      </c>
      <c r="K87" s="113"/>
      <c r="L87" s="173" t="str">
        <f>IF(K87="",Saisie_usager!O87,K87*VLOOKUP($C87,Ref_Invest!$E$3:$K$31,7,FALSE))</f>
        <v/>
      </c>
      <c r="M87" s="165" t="str">
        <f>IF(Saisie_usager!P87&lt;&gt;"",Saisie_usager!P87,"")</f>
        <v/>
      </c>
      <c r="N87" s="6" t="str">
        <f>IF(Saisie_usager!Q87&lt;&gt;"",Saisie_usager!Q87,"")</f>
        <v/>
      </c>
      <c r="O87" s="166" t="str">
        <f>IF(Saisie_usager!R87&lt;&gt;"",Saisie_usager!R87,"")</f>
        <v/>
      </c>
      <c r="P87" s="263" t="str">
        <f>IF(Saisie_usager!F87&lt;&gt;"",Saisie_usager!F87,"")</f>
        <v/>
      </c>
      <c r="Q87" s="323"/>
      <c r="R87" s="323"/>
      <c r="S87" s="244"/>
      <c r="T87" s="324"/>
      <c r="U87" s="325"/>
      <c r="V87" s="326"/>
      <c r="W87" s="5"/>
      <c r="X87" s="165" t="str">
        <f>IF(Saisie_usager!T87&lt;&gt;"",Saisie_usager!T87,"")</f>
        <v/>
      </c>
      <c r="Y87" s="6" t="str">
        <f>IF(Saisie_usager!U87&lt;&gt;"",Saisie_usager!U87,"")</f>
        <v/>
      </c>
      <c r="Z87" s="166" t="str">
        <f>IF(Saisie_usager!V87&lt;&gt;"",Saisie_usager!V87,"")</f>
        <v/>
      </c>
      <c r="AA87" s="5"/>
      <c r="AB87" s="165" t="str">
        <f>IF(Saisie_usager!W87&lt;&gt;"",Saisie_usager!W87,"")</f>
        <v/>
      </c>
      <c r="AC87" s="6" t="str">
        <f>IF(Saisie_usager!X87&lt;&gt;"",Saisie_usager!X87,"")</f>
        <v/>
      </c>
      <c r="AD87" s="166" t="str">
        <f>IF(Saisie_usager!Y87&lt;&gt;"",Saisie_usager!Y87,"")</f>
        <v/>
      </c>
      <c r="AE87" s="5"/>
      <c r="AF87" s="167" t="str">
        <f t="shared" si="35"/>
        <v/>
      </c>
      <c r="AG87" s="176" t="str">
        <f>IF(ISNA(VLOOKUP(P87,Ref_Invest!$E$3:$F$31,2,FALSE)),"",IF(VLOOKUP(P87,Ref_Invest!$E$3:$F$31,2,FALSE)=0,"",VLOOKUP(P87,Ref_Invest!$E$3:$F$31,2,FALSE)))</f>
        <v/>
      </c>
      <c r="AH87" s="174" t="str">
        <f t="shared" si="38"/>
        <v/>
      </c>
      <c r="AI87" s="170" t="str">
        <f t="shared" si="36"/>
        <v/>
      </c>
      <c r="AJ87" s="85" t="str">
        <f>IF(C87="","",IF(ISNA(VLOOKUP(P87,Ref_Invest!$S$3:$T$31,2,FALSE)),"",VLOOKUP(P87,Ref_Invest!$S$3:$T$31,2,FALSE)))</f>
        <v/>
      </c>
      <c r="AK87" s="171" t="str">
        <f>IF(AND(W87&gt;Ref_Invest!$E$46,AA87="",AE87=""),"Deux devis comparatifs (montants éligibles) doivent être renseignés pour cette dépense",IF(AND(W87&gt;Ref_Invest!$E$46,AE87=""),"Un second devis comparatif doit être renseigné (montant éligible) pour cette dépense",IF(AND(W87&gt;=Ref_Invest!$E$45,AA87=""),"Un devis comparatif (montant éligible) doit être renseigné pour cette dépense","")))</f>
        <v/>
      </c>
    </row>
    <row r="88" spans="1:37">
      <c r="A88" s="114" t="str">
        <f>IF(C88=" ","",VLOOKUP(C88,Ref_Invest!$E$3:$H$33,4,FALSE))</f>
        <v/>
      </c>
      <c r="B88" s="114" t="str">
        <f t="shared" si="37"/>
        <v/>
      </c>
      <c r="C88" s="320" t="str">
        <f>IF(Saisie_usager!F88&lt;&gt;"",Saisie_usager!F88," ")</f>
        <v xml:space="preserve"> </v>
      </c>
      <c r="D88" s="321"/>
      <c r="E88" s="321"/>
      <c r="F88" s="322"/>
      <c r="G88" s="320" t="str">
        <f>IF(Saisie_usager!J88&lt;&gt;"",Saisie_usager!J88,"")</f>
        <v/>
      </c>
      <c r="H88" s="321"/>
      <c r="I88" s="322"/>
      <c r="J88" s="175" t="str">
        <f>IF(Saisie_usager!M88&lt;&gt;"",Saisie_usager!M88,"")</f>
        <v/>
      </c>
      <c r="K88" s="113"/>
      <c r="L88" s="173" t="str">
        <f>IF(K88="",Saisie_usager!O88,K88*VLOOKUP($C88,Ref_Invest!$E$3:$K$31,7,FALSE))</f>
        <v/>
      </c>
      <c r="M88" s="165" t="str">
        <f>IF(Saisie_usager!P88&lt;&gt;"",Saisie_usager!P88,"")</f>
        <v/>
      </c>
      <c r="N88" s="6" t="str">
        <f>IF(Saisie_usager!Q88&lt;&gt;"",Saisie_usager!Q88,"")</f>
        <v/>
      </c>
      <c r="O88" s="166" t="str">
        <f>IF(Saisie_usager!R88&lt;&gt;"",Saisie_usager!R88,"")</f>
        <v/>
      </c>
      <c r="P88" s="263" t="str">
        <f>IF(Saisie_usager!F88&lt;&gt;"",Saisie_usager!F88,"")</f>
        <v/>
      </c>
      <c r="Q88" s="323"/>
      <c r="R88" s="323"/>
      <c r="S88" s="244"/>
      <c r="T88" s="324"/>
      <c r="U88" s="325"/>
      <c r="V88" s="326"/>
      <c r="W88" s="5"/>
      <c r="X88" s="165" t="str">
        <f>IF(Saisie_usager!T88&lt;&gt;"",Saisie_usager!T88,"")</f>
        <v/>
      </c>
      <c r="Y88" s="6" t="str">
        <f>IF(Saisie_usager!U88&lt;&gt;"",Saisie_usager!U88,"")</f>
        <v/>
      </c>
      <c r="Z88" s="166" t="str">
        <f>IF(Saisie_usager!V88&lt;&gt;"",Saisie_usager!V88,"")</f>
        <v/>
      </c>
      <c r="AA88" s="5"/>
      <c r="AB88" s="165" t="str">
        <f>IF(Saisie_usager!W88&lt;&gt;"",Saisie_usager!W88,"")</f>
        <v/>
      </c>
      <c r="AC88" s="6" t="str">
        <f>IF(Saisie_usager!X88&lt;&gt;"",Saisie_usager!X88,"")</f>
        <v/>
      </c>
      <c r="AD88" s="166" t="str">
        <f>IF(Saisie_usager!Y88&lt;&gt;"",Saisie_usager!Y88,"")</f>
        <v/>
      </c>
      <c r="AE88" s="5"/>
      <c r="AF88" s="167" t="str">
        <f t="shared" si="35"/>
        <v/>
      </c>
      <c r="AG88" s="176" t="str">
        <f>IF(ISNA(VLOOKUP(P88,Ref_Invest!$E$3:$F$31,2,FALSE)),"",IF(VLOOKUP(P88,Ref_Invest!$E$3:$F$31,2,FALSE)=0,"",VLOOKUP(P88,Ref_Invest!$E$3:$F$31,2,FALSE)))</f>
        <v/>
      </c>
      <c r="AH88" s="174" t="str">
        <f t="shared" si="38"/>
        <v/>
      </c>
      <c r="AI88" s="170" t="str">
        <f t="shared" si="36"/>
        <v/>
      </c>
      <c r="AJ88" s="85" t="str">
        <f>IF(C88="","",IF(ISNA(VLOOKUP(P88,Ref_Invest!$S$3:$T$31,2,FALSE)),"",VLOOKUP(P88,Ref_Invest!$S$3:$T$31,2,FALSE)))</f>
        <v/>
      </c>
      <c r="AK88" s="171" t="str">
        <f>IF(AND(W88&gt;Ref_Invest!$E$46,AA88="",AE88=""),"Deux devis comparatifs (montants éligibles) doivent être renseignés pour cette dépense",IF(AND(W88&gt;Ref_Invest!$E$46,AE88=""),"Un second devis comparatif doit être renseigné (montant éligible) pour cette dépense",IF(AND(W88&gt;=Ref_Invest!$E$45,AA88=""),"Un devis comparatif (montant éligible) doit être renseigné pour cette dépense","")))</f>
        <v/>
      </c>
    </row>
    <row r="89" spans="1:37">
      <c r="A89" s="114" t="str">
        <f>IF(C89=" ","",VLOOKUP(C89,Ref_Invest!$E$3:$H$33,4,FALSE))</f>
        <v/>
      </c>
      <c r="B89" s="114" t="str">
        <f t="shared" si="37"/>
        <v/>
      </c>
      <c r="C89" s="320" t="str">
        <f>IF(Saisie_usager!F89&lt;&gt;"",Saisie_usager!F89," ")</f>
        <v xml:space="preserve"> </v>
      </c>
      <c r="D89" s="321"/>
      <c r="E89" s="321"/>
      <c r="F89" s="322"/>
      <c r="G89" s="320" t="str">
        <f>IF(Saisie_usager!J89&lt;&gt;"",Saisie_usager!J89,"")</f>
        <v/>
      </c>
      <c r="H89" s="321"/>
      <c r="I89" s="322"/>
      <c r="J89" s="175" t="str">
        <f>IF(Saisie_usager!M89&lt;&gt;"",Saisie_usager!M89,"")</f>
        <v/>
      </c>
      <c r="K89" s="113"/>
      <c r="L89" s="173" t="str">
        <f>IF(K89="",Saisie_usager!O89,K89*VLOOKUP($C89,Ref_Invest!$E$3:$K$31,7,FALSE))</f>
        <v/>
      </c>
      <c r="M89" s="165" t="str">
        <f>IF(Saisie_usager!P89&lt;&gt;"",Saisie_usager!P89,"")</f>
        <v/>
      </c>
      <c r="N89" s="6" t="str">
        <f>IF(Saisie_usager!Q89&lt;&gt;"",Saisie_usager!Q89,"")</f>
        <v/>
      </c>
      <c r="O89" s="166" t="str">
        <f>IF(Saisie_usager!R89&lt;&gt;"",Saisie_usager!R89,"")</f>
        <v/>
      </c>
      <c r="P89" s="263" t="str">
        <f>IF(Saisie_usager!F89&lt;&gt;"",Saisie_usager!F89,"")</f>
        <v/>
      </c>
      <c r="Q89" s="323"/>
      <c r="R89" s="323"/>
      <c r="S89" s="244"/>
      <c r="T89" s="324"/>
      <c r="U89" s="325"/>
      <c r="V89" s="326"/>
      <c r="W89" s="5"/>
      <c r="X89" s="165" t="str">
        <f>IF(Saisie_usager!T89&lt;&gt;"",Saisie_usager!T89,"")</f>
        <v/>
      </c>
      <c r="Y89" s="6" t="str">
        <f>IF(Saisie_usager!U89&lt;&gt;"",Saisie_usager!U89,"")</f>
        <v/>
      </c>
      <c r="Z89" s="166" t="str">
        <f>IF(Saisie_usager!V89&lt;&gt;"",Saisie_usager!V89,"")</f>
        <v/>
      </c>
      <c r="AA89" s="5"/>
      <c r="AB89" s="165" t="str">
        <f>IF(Saisie_usager!W89&lt;&gt;"",Saisie_usager!W89,"")</f>
        <v/>
      </c>
      <c r="AC89" s="6" t="str">
        <f>IF(Saisie_usager!X89&lt;&gt;"",Saisie_usager!X89,"")</f>
        <v/>
      </c>
      <c r="AD89" s="166" t="str">
        <f>IF(Saisie_usager!Y89&lt;&gt;"",Saisie_usager!Y89,"")</f>
        <v/>
      </c>
      <c r="AE89" s="5"/>
      <c r="AF89" s="167" t="str">
        <f t="shared" si="35"/>
        <v/>
      </c>
      <c r="AG89" s="176" t="str">
        <f>IF(ISNA(VLOOKUP(P89,Ref_Invest!$E$3:$F$31,2,FALSE)),"",IF(VLOOKUP(P89,Ref_Invest!$E$3:$F$31,2,FALSE)=0,"",VLOOKUP(P89,Ref_Invest!$E$3:$F$31,2,FALSE)))</f>
        <v/>
      </c>
      <c r="AH89" s="174" t="str">
        <f t="shared" si="38"/>
        <v/>
      </c>
      <c r="AI89" s="170" t="str">
        <f t="shared" si="36"/>
        <v/>
      </c>
      <c r="AJ89" s="85" t="str">
        <f>IF(C89="","",IF(ISNA(VLOOKUP(P89,Ref_Invest!$S$3:$T$31,2,FALSE)),"",VLOOKUP(P89,Ref_Invest!$S$3:$T$31,2,FALSE)))</f>
        <v/>
      </c>
      <c r="AK89" s="171" t="str">
        <f>IF(AND(W89&gt;Ref_Invest!$E$46,AA89="",AE89=""),"Deux devis comparatifs (montants éligibles) doivent être renseignés pour cette dépense",IF(AND(W89&gt;Ref_Invest!$E$46,AE89=""),"Un second devis comparatif doit être renseigné (montant éligible) pour cette dépense",IF(AND(W89&gt;=Ref_Invest!$E$45,AA89=""),"Un devis comparatif (montant éligible) doit être renseigné pour cette dépense","")))</f>
        <v/>
      </c>
    </row>
    <row r="90" spans="1:37">
      <c r="A90" s="114" t="str">
        <f>IF(C90=" ","",VLOOKUP(C90,Ref_Invest!$E$3:$H$33,4,FALSE))</f>
        <v/>
      </c>
      <c r="B90" s="114" t="str">
        <f t="shared" si="37"/>
        <v/>
      </c>
      <c r="C90" s="320" t="str">
        <f>IF(Saisie_usager!F90&lt;&gt;"",Saisie_usager!F90," ")</f>
        <v xml:space="preserve"> </v>
      </c>
      <c r="D90" s="321"/>
      <c r="E90" s="321"/>
      <c r="F90" s="322"/>
      <c r="G90" s="320" t="str">
        <f>IF(Saisie_usager!J90&lt;&gt;"",Saisie_usager!J90,"")</f>
        <v/>
      </c>
      <c r="H90" s="321"/>
      <c r="I90" s="322"/>
      <c r="J90" s="175" t="str">
        <f>IF(Saisie_usager!M90&lt;&gt;"",Saisie_usager!M90,"")</f>
        <v/>
      </c>
      <c r="K90" s="113"/>
      <c r="L90" s="173" t="str">
        <f>IF(K90="",Saisie_usager!O90,K90*VLOOKUP($C90,Ref_Invest!$E$3:$K$31,7,FALSE))</f>
        <v/>
      </c>
      <c r="M90" s="165" t="str">
        <f>IF(Saisie_usager!P90&lt;&gt;"",Saisie_usager!P90,"")</f>
        <v/>
      </c>
      <c r="N90" s="6" t="str">
        <f>IF(Saisie_usager!Q90&lt;&gt;"",Saisie_usager!Q90,"")</f>
        <v/>
      </c>
      <c r="O90" s="166" t="str">
        <f>IF(Saisie_usager!R90&lt;&gt;"",Saisie_usager!R90,"")</f>
        <v/>
      </c>
      <c r="P90" s="263" t="str">
        <f>IF(Saisie_usager!F90&lt;&gt;"",Saisie_usager!F90,"")</f>
        <v/>
      </c>
      <c r="Q90" s="323"/>
      <c r="R90" s="323"/>
      <c r="S90" s="244"/>
      <c r="T90" s="324"/>
      <c r="U90" s="325"/>
      <c r="V90" s="326"/>
      <c r="W90" s="5"/>
      <c r="X90" s="165" t="str">
        <f>IF(Saisie_usager!T90&lt;&gt;"",Saisie_usager!T90,"")</f>
        <v/>
      </c>
      <c r="Y90" s="6" t="str">
        <f>IF(Saisie_usager!U90&lt;&gt;"",Saisie_usager!U90,"")</f>
        <v/>
      </c>
      <c r="Z90" s="166" t="str">
        <f>IF(Saisie_usager!V90&lt;&gt;"",Saisie_usager!V90,"")</f>
        <v/>
      </c>
      <c r="AA90" s="5"/>
      <c r="AB90" s="165" t="str">
        <f>IF(Saisie_usager!W90&lt;&gt;"",Saisie_usager!W90,"")</f>
        <v/>
      </c>
      <c r="AC90" s="6" t="str">
        <f>IF(Saisie_usager!X90&lt;&gt;"",Saisie_usager!X90,"")</f>
        <v/>
      </c>
      <c r="AD90" s="166" t="str">
        <f>IF(Saisie_usager!Y90&lt;&gt;"",Saisie_usager!Y90,"")</f>
        <v/>
      </c>
      <c r="AE90" s="5"/>
      <c r="AF90" s="167" t="str">
        <f t="shared" si="35"/>
        <v/>
      </c>
      <c r="AG90" s="176" t="str">
        <f>IF(ISNA(VLOOKUP(P90,Ref_Invest!$E$3:$F$31,2,FALSE)),"",IF(VLOOKUP(P90,Ref_Invest!$E$3:$F$31,2,FALSE)=0,"",VLOOKUP(P90,Ref_Invest!$E$3:$F$31,2,FALSE)))</f>
        <v/>
      </c>
      <c r="AH90" s="174" t="str">
        <f t="shared" si="38"/>
        <v/>
      </c>
      <c r="AI90" s="170" t="str">
        <f t="shared" si="36"/>
        <v/>
      </c>
      <c r="AJ90" s="85" t="str">
        <f>IF(C90="","",IF(ISNA(VLOOKUP(P90,Ref_Invest!$S$3:$T$31,2,FALSE)),"",VLOOKUP(P90,Ref_Invest!$S$3:$T$31,2,FALSE)))</f>
        <v/>
      </c>
      <c r="AK90" s="171" t="str">
        <f>IF(AND(W90&gt;Ref_Invest!$E$46,AA90="",AE90=""),"Deux devis comparatifs (montants éligibles) doivent être renseignés pour cette dépense",IF(AND(W90&gt;Ref_Invest!$E$46,AE90=""),"Un second devis comparatif doit être renseigné (montant éligible) pour cette dépense",IF(AND(W90&gt;=Ref_Invest!$E$45,AA90=""),"Un devis comparatif (montant éligible) doit être renseigné pour cette dépense","")))</f>
        <v/>
      </c>
    </row>
    <row r="91" spans="1:37">
      <c r="A91" s="114" t="str">
        <f>IF(C91=" ","",VLOOKUP(C91,Ref_Invest!$E$3:$H$33,4,FALSE))</f>
        <v/>
      </c>
      <c r="B91" s="114" t="str">
        <f t="shared" si="37"/>
        <v/>
      </c>
      <c r="C91" s="320" t="str">
        <f>IF(Saisie_usager!F91&lt;&gt;"",Saisie_usager!F91," ")</f>
        <v xml:space="preserve"> </v>
      </c>
      <c r="D91" s="321"/>
      <c r="E91" s="321"/>
      <c r="F91" s="322"/>
      <c r="G91" s="320" t="str">
        <f>IF(Saisie_usager!J91&lt;&gt;"",Saisie_usager!J91,"")</f>
        <v/>
      </c>
      <c r="H91" s="321"/>
      <c r="I91" s="322"/>
      <c r="J91" s="175" t="str">
        <f>IF(Saisie_usager!M91&lt;&gt;"",Saisie_usager!M91,"")</f>
        <v/>
      </c>
      <c r="K91" s="113"/>
      <c r="L91" s="173" t="str">
        <f>IF(K91="",Saisie_usager!O91,K91*VLOOKUP($C91,Ref_Invest!$E$3:$K$31,7,FALSE))</f>
        <v/>
      </c>
      <c r="M91" s="165" t="str">
        <f>IF(Saisie_usager!P91&lt;&gt;"",Saisie_usager!P91,"")</f>
        <v/>
      </c>
      <c r="N91" s="6" t="str">
        <f>IF(Saisie_usager!Q91&lt;&gt;"",Saisie_usager!Q91,"")</f>
        <v/>
      </c>
      <c r="O91" s="166" t="str">
        <f>IF(Saisie_usager!R91&lt;&gt;"",Saisie_usager!R91,"")</f>
        <v/>
      </c>
      <c r="P91" s="263" t="str">
        <f>IF(Saisie_usager!F91&lt;&gt;"",Saisie_usager!F91,"")</f>
        <v/>
      </c>
      <c r="Q91" s="323"/>
      <c r="R91" s="323"/>
      <c r="S91" s="244"/>
      <c r="T91" s="324"/>
      <c r="U91" s="325"/>
      <c r="V91" s="326"/>
      <c r="W91" s="5"/>
      <c r="X91" s="165" t="str">
        <f>IF(Saisie_usager!T91&lt;&gt;"",Saisie_usager!T91,"")</f>
        <v/>
      </c>
      <c r="Y91" s="6" t="str">
        <f>IF(Saisie_usager!U91&lt;&gt;"",Saisie_usager!U91,"")</f>
        <v/>
      </c>
      <c r="Z91" s="166" t="str">
        <f>IF(Saisie_usager!V91&lt;&gt;"",Saisie_usager!V91,"")</f>
        <v/>
      </c>
      <c r="AA91" s="5"/>
      <c r="AB91" s="165" t="str">
        <f>IF(Saisie_usager!W91&lt;&gt;"",Saisie_usager!W91,"")</f>
        <v/>
      </c>
      <c r="AC91" s="6" t="str">
        <f>IF(Saisie_usager!X91&lt;&gt;"",Saisie_usager!X91,"")</f>
        <v/>
      </c>
      <c r="AD91" s="166" t="str">
        <f>IF(Saisie_usager!Y91&lt;&gt;"",Saisie_usager!Y91,"")</f>
        <v/>
      </c>
      <c r="AE91" s="5"/>
      <c r="AF91" s="167" t="str">
        <f t="shared" si="35"/>
        <v/>
      </c>
      <c r="AG91" s="176" t="str">
        <f>IF(ISNA(VLOOKUP(P91,Ref_Invest!$E$3:$F$31,2,FALSE)),"",IF(VLOOKUP(P91,Ref_Invest!$E$3:$F$31,2,FALSE)=0,"",VLOOKUP(P91,Ref_Invest!$E$3:$F$31,2,FALSE)))</f>
        <v/>
      </c>
      <c r="AH91" s="174" t="str">
        <f t="shared" si="38"/>
        <v/>
      </c>
      <c r="AI91" s="170" t="str">
        <f t="shared" si="36"/>
        <v/>
      </c>
      <c r="AJ91" s="85" t="str">
        <f>IF(C91="","",IF(ISNA(VLOOKUP(P91,Ref_Invest!$S$3:$T$31,2,FALSE)),"",VLOOKUP(P91,Ref_Invest!$S$3:$T$31,2,FALSE)))</f>
        <v/>
      </c>
      <c r="AK91" s="171" t="str">
        <f>IF(AND(W91&gt;Ref_Invest!$E$46,AA91="",AE91=""),"Deux devis comparatifs (montants éligibles) doivent être renseignés pour cette dépense",IF(AND(W91&gt;Ref_Invest!$E$46,AE91=""),"Un second devis comparatif doit être renseigné (montant éligible) pour cette dépense",IF(AND(W91&gt;=Ref_Invest!$E$45,AA91=""),"Un devis comparatif (montant éligible) doit être renseigné pour cette dépense","")))</f>
        <v/>
      </c>
    </row>
    <row r="92" spans="1:37">
      <c r="A92" s="114" t="str">
        <f>IF(C92=" ","",VLOOKUP(C92,Ref_Invest!$E$3:$H$33,4,FALSE))</f>
        <v/>
      </c>
      <c r="B92" s="114" t="str">
        <f t="shared" si="37"/>
        <v/>
      </c>
      <c r="C92" s="320" t="str">
        <f>IF(Saisie_usager!F92&lt;&gt;"",Saisie_usager!F92," ")</f>
        <v xml:space="preserve"> </v>
      </c>
      <c r="D92" s="321"/>
      <c r="E92" s="321"/>
      <c r="F92" s="322"/>
      <c r="G92" s="320" t="str">
        <f>IF(Saisie_usager!J92&lt;&gt;"",Saisie_usager!J92,"")</f>
        <v/>
      </c>
      <c r="H92" s="321"/>
      <c r="I92" s="322"/>
      <c r="J92" s="175" t="str">
        <f>IF(Saisie_usager!M92&lt;&gt;"",Saisie_usager!M92,"")</f>
        <v/>
      </c>
      <c r="K92" s="113"/>
      <c r="L92" s="173" t="str">
        <f>IF(K92="",Saisie_usager!O92,K92*VLOOKUP($C92,Ref_Invest!$E$3:$K$31,7,FALSE))</f>
        <v/>
      </c>
      <c r="M92" s="165" t="str">
        <f>IF(Saisie_usager!P92&lt;&gt;"",Saisie_usager!P92,"")</f>
        <v/>
      </c>
      <c r="N92" s="6" t="str">
        <f>IF(Saisie_usager!Q92&lt;&gt;"",Saisie_usager!Q92,"")</f>
        <v/>
      </c>
      <c r="O92" s="166" t="str">
        <f>IF(Saisie_usager!R92&lt;&gt;"",Saisie_usager!R92,"")</f>
        <v/>
      </c>
      <c r="P92" s="263" t="str">
        <f>IF(Saisie_usager!F92&lt;&gt;"",Saisie_usager!F92,"")</f>
        <v/>
      </c>
      <c r="Q92" s="323"/>
      <c r="R92" s="323"/>
      <c r="S92" s="244"/>
      <c r="T92" s="324"/>
      <c r="U92" s="325"/>
      <c r="V92" s="326"/>
      <c r="W92" s="5"/>
      <c r="X92" s="165" t="str">
        <f>IF(Saisie_usager!T92&lt;&gt;"",Saisie_usager!T92,"")</f>
        <v/>
      </c>
      <c r="Y92" s="6" t="str">
        <f>IF(Saisie_usager!U92&lt;&gt;"",Saisie_usager!U92,"")</f>
        <v/>
      </c>
      <c r="Z92" s="166" t="str">
        <f>IF(Saisie_usager!V92&lt;&gt;"",Saisie_usager!V92,"")</f>
        <v/>
      </c>
      <c r="AA92" s="5"/>
      <c r="AB92" s="165" t="str">
        <f>IF(Saisie_usager!W92&lt;&gt;"",Saisie_usager!W92,"")</f>
        <v/>
      </c>
      <c r="AC92" s="6" t="str">
        <f>IF(Saisie_usager!X92&lt;&gt;"",Saisie_usager!X92,"")</f>
        <v/>
      </c>
      <c r="AD92" s="166" t="str">
        <f>IF(Saisie_usager!Y92&lt;&gt;"",Saisie_usager!Y92,"")</f>
        <v/>
      </c>
      <c r="AE92" s="5"/>
      <c r="AF92" s="167" t="str">
        <f t="shared" si="35"/>
        <v/>
      </c>
      <c r="AG92" s="176" t="str">
        <f>IF(ISNA(VLOOKUP(P92,Ref_Invest!$E$3:$F$31,2,FALSE)),"",IF(VLOOKUP(P92,Ref_Invest!$E$3:$F$31,2,FALSE)=0,"",VLOOKUP(P92,Ref_Invest!$E$3:$F$31,2,FALSE)))</f>
        <v/>
      </c>
      <c r="AH92" s="174" t="str">
        <f t="shared" si="38"/>
        <v/>
      </c>
      <c r="AI92" s="170" t="str">
        <f t="shared" si="36"/>
        <v/>
      </c>
      <c r="AJ92" s="85" t="str">
        <f>IF(C92="","",IF(ISNA(VLOOKUP(P92,Ref_Invest!$S$3:$T$31,2,FALSE)),"",VLOOKUP(P92,Ref_Invest!$S$3:$T$31,2,FALSE)))</f>
        <v/>
      </c>
      <c r="AK92" s="171" t="str">
        <f>IF(AND(W92&gt;Ref_Invest!$E$46,AA92="",AE92=""),"Deux devis comparatifs (montants éligibles) doivent être renseignés pour cette dépense",IF(AND(W92&gt;Ref_Invest!$E$46,AE92=""),"Un second devis comparatif doit être renseigné (montant éligible) pour cette dépense",IF(AND(W92&gt;=Ref_Invest!$E$45,AA92=""),"Un devis comparatif (montant éligible) doit être renseigné pour cette dépense","")))</f>
        <v/>
      </c>
    </row>
    <row r="93" spans="1:37">
      <c r="A93" s="114" t="str">
        <f>IF(C93=" ","",VLOOKUP(C93,Ref_Invest!$E$3:$H$33,4,FALSE))</f>
        <v/>
      </c>
      <c r="B93" s="114" t="str">
        <f t="shared" si="37"/>
        <v/>
      </c>
      <c r="C93" s="320" t="str">
        <f>IF(Saisie_usager!F93&lt;&gt;"",Saisie_usager!F93," ")</f>
        <v xml:space="preserve"> </v>
      </c>
      <c r="D93" s="321"/>
      <c r="E93" s="321"/>
      <c r="F93" s="322"/>
      <c r="G93" s="320" t="str">
        <f>IF(Saisie_usager!J93&lt;&gt;"",Saisie_usager!J93,"")</f>
        <v/>
      </c>
      <c r="H93" s="321"/>
      <c r="I93" s="322"/>
      <c r="J93" s="175" t="str">
        <f>IF(Saisie_usager!M93&lt;&gt;"",Saisie_usager!M93,"")</f>
        <v/>
      </c>
      <c r="K93" s="113"/>
      <c r="L93" s="173" t="str">
        <f>IF(K93="",Saisie_usager!O93,K93*VLOOKUP($C93,Ref_Invest!$E$3:$K$31,7,FALSE))</f>
        <v/>
      </c>
      <c r="M93" s="165" t="str">
        <f>IF(Saisie_usager!P93&lt;&gt;"",Saisie_usager!P93,"")</f>
        <v/>
      </c>
      <c r="N93" s="6" t="str">
        <f>IF(Saisie_usager!Q93&lt;&gt;"",Saisie_usager!Q93,"")</f>
        <v/>
      </c>
      <c r="O93" s="166" t="str">
        <f>IF(Saisie_usager!R93&lt;&gt;"",Saisie_usager!R93,"")</f>
        <v/>
      </c>
      <c r="P93" s="263" t="str">
        <f>IF(Saisie_usager!F93&lt;&gt;"",Saisie_usager!F93,"")</f>
        <v/>
      </c>
      <c r="Q93" s="323"/>
      <c r="R93" s="323"/>
      <c r="S93" s="244"/>
      <c r="T93" s="324"/>
      <c r="U93" s="325"/>
      <c r="V93" s="326"/>
      <c r="W93" s="5"/>
      <c r="X93" s="165" t="str">
        <f>IF(Saisie_usager!T93&lt;&gt;"",Saisie_usager!T93,"")</f>
        <v/>
      </c>
      <c r="Y93" s="6" t="str">
        <f>IF(Saisie_usager!U93&lt;&gt;"",Saisie_usager!U93,"")</f>
        <v/>
      </c>
      <c r="Z93" s="166" t="str">
        <f>IF(Saisie_usager!V93&lt;&gt;"",Saisie_usager!V93,"")</f>
        <v/>
      </c>
      <c r="AA93" s="5"/>
      <c r="AB93" s="165" t="str">
        <f>IF(Saisie_usager!W93&lt;&gt;"",Saisie_usager!W93,"")</f>
        <v/>
      </c>
      <c r="AC93" s="6" t="str">
        <f>IF(Saisie_usager!X93&lt;&gt;"",Saisie_usager!X93,"")</f>
        <v/>
      </c>
      <c r="AD93" s="166" t="str">
        <f>IF(Saisie_usager!Y93&lt;&gt;"",Saisie_usager!Y93,"")</f>
        <v/>
      </c>
      <c r="AE93" s="5"/>
      <c r="AF93" s="167" t="str">
        <f t="shared" si="35"/>
        <v/>
      </c>
      <c r="AG93" s="176" t="str">
        <f>IF(ISNA(VLOOKUP(P93,Ref_Invest!$E$3:$F$31,2,FALSE)),"",IF(VLOOKUP(P93,Ref_Invest!$E$3:$F$31,2,FALSE)=0,"",VLOOKUP(P93,Ref_Invest!$E$3:$F$31,2,FALSE)))</f>
        <v/>
      </c>
      <c r="AH93" s="174" t="str">
        <f t="shared" si="38"/>
        <v/>
      </c>
      <c r="AI93" s="170" t="str">
        <f t="shared" si="36"/>
        <v/>
      </c>
      <c r="AJ93" s="85" t="str">
        <f>IF(C93="","",IF(ISNA(VLOOKUP(P93,Ref_Invest!$S$3:$T$31,2,FALSE)),"",VLOOKUP(P93,Ref_Invest!$S$3:$T$31,2,FALSE)))</f>
        <v/>
      </c>
      <c r="AK93" s="171" t="str">
        <f>IF(AND(W93&gt;Ref_Invest!$E$46,AA93="",AE93=""),"Deux devis comparatifs (montants éligibles) doivent être renseignés pour cette dépense",IF(AND(W93&gt;Ref_Invest!$E$46,AE93=""),"Un second devis comparatif doit être renseigné (montant éligible) pour cette dépense",IF(AND(W93&gt;=Ref_Invest!$E$45,AA93=""),"Un devis comparatif (montant éligible) doit être renseigné pour cette dépense","")))</f>
        <v/>
      </c>
    </row>
    <row r="94" spans="1:37">
      <c r="A94" s="114" t="str">
        <f>IF(C94=" ","",VLOOKUP(C94,Ref_Invest!$E$3:$H$33,4,FALSE))</f>
        <v/>
      </c>
      <c r="B94" s="114" t="str">
        <f t="shared" si="37"/>
        <v/>
      </c>
      <c r="C94" s="320" t="str">
        <f>IF(Saisie_usager!F94&lt;&gt;"",Saisie_usager!F94," ")</f>
        <v xml:space="preserve"> </v>
      </c>
      <c r="D94" s="321"/>
      <c r="E94" s="321"/>
      <c r="F94" s="322"/>
      <c r="G94" s="320" t="str">
        <f>IF(Saisie_usager!J94&lt;&gt;"",Saisie_usager!J94,"")</f>
        <v/>
      </c>
      <c r="H94" s="321"/>
      <c r="I94" s="322"/>
      <c r="J94" s="175" t="str">
        <f>IF(Saisie_usager!M94&lt;&gt;"",Saisie_usager!M94,"")</f>
        <v/>
      </c>
      <c r="K94" s="113"/>
      <c r="L94" s="173" t="str">
        <f>IF(K94="",Saisie_usager!O94,K94*VLOOKUP($C94,Ref_Invest!$E$3:$K$31,7,FALSE))</f>
        <v/>
      </c>
      <c r="M94" s="165" t="str">
        <f>IF(Saisie_usager!P94&lt;&gt;"",Saisie_usager!P94,"")</f>
        <v/>
      </c>
      <c r="N94" s="6" t="str">
        <f>IF(Saisie_usager!Q94&lt;&gt;"",Saisie_usager!Q94,"")</f>
        <v/>
      </c>
      <c r="O94" s="166" t="str">
        <f>IF(Saisie_usager!R94&lt;&gt;"",Saisie_usager!R94,"")</f>
        <v/>
      </c>
      <c r="P94" s="263" t="str">
        <f>IF(Saisie_usager!F94&lt;&gt;"",Saisie_usager!F94,"")</f>
        <v/>
      </c>
      <c r="Q94" s="323"/>
      <c r="R94" s="323"/>
      <c r="S94" s="244"/>
      <c r="T94" s="324"/>
      <c r="U94" s="325"/>
      <c r="V94" s="326"/>
      <c r="W94" s="5"/>
      <c r="X94" s="165" t="str">
        <f>IF(Saisie_usager!T94&lt;&gt;"",Saisie_usager!T94,"")</f>
        <v/>
      </c>
      <c r="Y94" s="6" t="str">
        <f>IF(Saisie_usager!U94&lt;&gt;"",Saisie_usager!U94,"")</f>
        <v/>
      </c>
      <c r="Z94" s="166" t="str">
        <f>IF(Saisie_usager!V94&lt;&gt;"",Saisie_usager!V94,"")</f>
        <v/>
      </c>
      <c r="AA94" s="5"/>
      <c r="AB94" s="165" t="str">
        <f>IF(Saisie_usager!W94&lt;&gt;"",Saisie_usager!W94,"")</f>
        <v/>
      </c>
      <c r="AC94" s="6" t="str">
        <f>IF(Saisie_usager!X94&lt;&gt;"",Saisie_usager!X94,"")</f>
        <v/>
      </c>
      <c r="AD94" s="166" t="str">
        <f>IF(Saisie_usager!Y94&lt;&gt;"",Saisie_usager!Y94,"")</f>
        <v/>
      </c>
      <c r="AE94" s="5"/>
      <c r="AF94" s="167" t="str">
        <f t="shared" si="35"/>
        <v/>
      </c>
      <c r="AG94" s="176" t="str">
        <f>IF(ISNA(VLOOKUP(P94,Ref_Invest!$E$3:$F$31,2,FALSE)),"",IF(VLOOKUP(P94,Ref_Invest!$E$3:$F$31,2,FALSE)=0,"",VLOOKUP(P94,Ref_Invest!$E$3:$F$31,2,FALSE)))</f>
        <v/>
      </c>
      <c r="AH94" s="174" t="str">
        <f t="shared" si="38"/>
        <v/>
      </c>
      <c r="AI94" s="170" t="str">
        <f t="shared" si="36"/>
        <v/>
      </c>
      <c r="AJ94" s="85" t="str">
        <f>IF(C94="","",IF(ISNA(VLOOKUP(P94,Ref_Invest!$S$3:$T$31,2,FALSE)),"",VLOOKUP(P94,Ref_Invest!$S$3:$T$31,2,FALSE)))</f>
        <v/>
      </c>
      <c r="AK94" s="171" t="str">
        <f>IF(AND(W94&gt;Ref_Invest!$E$46,AA94="",AE94=""),"Deux devis comparatifs (montants éligibles) doivent être renseignés pour cette dépense",IF(AND(W94&gt;Ref_Invest!$E$46,AE94=""),"Un second devis comparatif doit être renseigné (montant éligible) pour cette dépense",IF(AND(W94&gt;=Ref_Invest!$E$45,AA94=""),"Un devis comparatif (montant éligible) doit être renseigné pour cette dépense","")))</f>
        <v/>
      </c>
    </row>
    <row r="95" spans="1:37">
      <c r="A95" s="114" t="str">
        <f>IF(C95=" ","",VLOOKUP(C95,Ref_Invest!$E$3:$H$33,4,FALSE))</f>
        <v/>
      </c>
      <c r="B95" s="114" t="str">
        <f t="shared" si="37"/>
        <v/>
      </c>
      <c r="C95" s="320" t="str">
        <f>IF(Saisie_usager!F95&lt;&gt;"",Saisie_usager!F95," ")</f>
        <v xml:space="preserve"> </v>
      </c>
      <c r="D95" s="321"/>
      <c r="E95" s="321"/>
      <c r="F95" s="322"/>
      <c r="G95" s="320" t="str">
        <f>IF(Saisie_usager!J95&lt;&gt;"",Saisie_usager!J95,"")</f>
        <v/>
      </c>
      <c r="H95" s="321"/>
      <c r="I95" s="322"/>
      <c r="J95" s="175" t="str">
        <f>IF(Saisie_usager!M95&lt;&gt;"",Saisie_usager!M95,"")</f>
        <v/>
      </c>
      <c r="K95" s="113"/>
      <c r="L95" s="173" t="str">
        <f>IF(K95="",Saisie_usager!O95,K95*VLOOKUP($C95,Ref_Invest!$E$3:$K$31,7,FALSE))</f>
        <v/>
      </c>
      <c r="M95" s="165" t="str">
        <f>IF(Saisie_usager!P95&lt;&gt;"",Saisie_usager!P95,"")</f>
        <v/>
      </c>
      <c r="N95" s="6" t="str">
        <f>IF(Saisie_usager!Q95&lt;&gt;"",Saisie_usager!Q95,"")</f>
        <v/>
      </c>
      <c r="O95" s="166" t="str">
        <f>IF(Saisie_usager!R95&lt;&gt;"",Saisie_usager!R95,"")</f>
        <v/>
      </c>
      <c r="P95" s="263" t="str">
        <f>IF(Saisie_usager!F95&lt;&gt;"",Saisie_usager!F95,"")</f>
        <v/>
      </c>
      <c r="Q95" s="323"/>
      <c r="R95" s="323"/>
      <c r="S95" s="244"/>
      <c r="T95" s="324"/>
      <c r="U95" s="325"/>
      <c r="V95" s="326"/>
      <c r="W95" s="5"/>
      <c r="X95" s="165" t="str">
        <f>IF(Saisie_usager!T95&lt;&gt;"",Saisie_usager!T95,"")</f>
        <v/>
      </c>
      <c r="Y95" s="6" t="str">
        <f>IF(Saisie_usager!U95&lt;&gt;"",Saisie_usager!U95,"")</f>
        <v/>
      </c>
      <c r="Z95" s="166" t="str">
        <f>IF(Saisie_usager!V95&lt;&gt;"",Saisie_usager!V95,"")</f>
        <v/>
      </c>
      <c r="AA95" s="5"/>
      <c r="AB95" s="165" t="str">
        <f>IF(Saisie_usager!W95&lt;&gt;"",Saisie_usager!W95,"")</f>
        <v/>
      </c>
      <c r="AC95" s="6" t="str">
        <f>IF(Saisie_usager!X95&lt;&gt;"",Saisie_usager!X95,"")</f>
        <v/>
      </c>
      <c r="AD95" s="166" t="str">
        <f>IF(Saisie_usager!Y95&lt;&gt;"",Saisie_usager!Y95,"")</f>
        <v/>
      </c>
      <c r="AE95" s="5"/>
      <c r="AF95" s="167" t="str">
        <f t="shared" si="35"/>
        <v/>
      </c>
      <c r="AG95" s="176" t="str">
        <f>IF(ISNA(VLOOKUP(P95,Ref_Invest!$E$3:$F$31,2,FALSE)),"",IF(VLOOKUP(P95,Ref_Invest!$E$3:$F$31,2,FALSE)=0,"",VLOOKUP(P95,Ref_Invest!$E$3:$F$31,2,FALSE)))</f>
        <v/>
      </c>
      <c r="AH95" s="174" t="str">
        <f t="shared" si="38"/>
        <v/>
      </c>
      <c r="AI95" s="170" t="str">
        <f t="shared" si="36"/>
        <v/>
      </c>
      <c r="AJ95" s="85" t="str">
        <f>IF(C95="","",IF(ISNA(VLOOKUP(P95,Ref_Invest!$S$3:$T$31,2,FALSE)),"",VLOOKUP(P95,Ref_Invest!$S$3:$T$31,2,FALSE)))</f>
        <v/>
      </c>
      <c r="AK95" s="171" t="str">
        <f>IF(AND(W95&gt;Ref_Invest!$E$46,AA95="",AE95=""),"Deux devis comparatifs (montants éligibles) doivent être renseignés pour cette dépense",IF(AND(W95&gt;Ref_Invest!$E$46,AE95=""),"Un second devis comparatif doit être renseigné (montant éligible) pour cette dépense",IF(AND(W95&gt;=Ref_Invest!$E$45,AA95=""),"Un devis comparatif (montant éligible) doit être renseigné pour cette dépense","")))</f>
        <v/>
      </c>
    </row>
    <row r="96" spans="1:37">
      <c r="A96" s="114" t="str">
        <f>IF(C96=" ","",VLOOKUP(C96,Ref_Invest!$E$3:$H$33,4,FALSE))</f>
        <v/>
      </c>
      <c r="B96" s="114" t="str">
        <f t="shared" si="37"/>
        <v/>
      </c>
      <c r="C96" s="320" t="str">
        <f>IF(Saisie_usager!F96&lt;&gt;"",Saisie_usager!F96," ")</f>
        <v xml:space="preserve"> </v>
      </c>
      <c r="D96" s="321"/>
      <c r="E96" s="321"/>
      <c r="F96" s="322"/>
      <c r="G96" s="320" t="str">
        <f>IF(Saisie_usager!J96&lt;&gt;"",Saisie_usager!J96,"")</f>
        <v/>
      </c>
      <c r="H96" s="321"/>
      <c r="I96" s="322"/>
      <c r="J96" s="175" t="str">
        <f>IF(Saisie_usager!M96&lt;&gt;"",Saisie_usager!M96,"")</f>
        <v/>
      </c>
      <c r="K96" s="113"/>
      <c r="L96" s="173" t="str">
        <f>IF(K96="",Saisie_usager!O96,K96*VLOOKUP($C96,Ref_Invest!$E$3:$K$31,7,FALSE))</f>
        <v/>
      </c>
      <c r="M96" s="165" t="str">
        <f>IF(Saisie_usager!P96&lt;&gt;"",Saisie_usager!P96,"")</f>
        <v/>
      </c>
      <c r="N96" s="6" t="str">
        <f>IF(Saisie_usager!Q96&lt;&gt;"",Saisie_usager!Q96,"")</f>
        <v/>
      </c>
      <c r="O96" s="166" t="str">
        <f>IF(Saisie_usager!R96&lt;&gt;"",Saisie_usager!R96,"")</f>
        <v/>
      </c>
      <c r="P96" s="263" t="str">
        <f>IF(Saisie_usager!F96&lt;&gt;"",Saisie_usager!F96,"")</f>
        <v/>
      </c>
      <c r="Q96" s="323"/>
      <c r="R96" s="323"/>
      <c r="S96" s="244"/>
      <c r="T96" s="324"/>
      <c r="U96" s="325"/>
      <c r="V96" s="326"/>
      <c r="W96" s="5"/>
      <c r="X96" s="165" t="str">
        <f>IF(Saisie_usager!T96&lt;&gt;"",Saisie_usager!T96,"")</f>
        <v/>
      </c>
      <c r="Y96" s="6" t="str">
        <f>IF(Saisie_usager!U96&lt;&gt;"",Saisie_usager!U96,"")</f>
        <v/>
      </c>
      <c r="Z96" s="166" t="str">
        <f>IF(Saisie_usager!V96&lt;&gt;"",Saisie_usager!V96,"")</f>
        <v/>
      </c>
      <c r="AA96" s="5"/>
      <c r="AB96" s="165" t="str">
        <f>IF(Saisie_usager!W96&lt;&gt;"",Saisie_usager!W96,"")</f>
        <v/>
      </c>
      <c r="AC96" s="6" t="str">
        <f>IF(Saisie_usager!X96&lt;&gt;"",Saisie_usager!X96,"")</f>
        <v/>
      </c>
      <c r="AD96" s="166" t="str">
        <f>IF(Saisie_usager!Y96&lt;&gt;"",Saisie_usager!Y96,"")</f>
        <v/>
      </c>
      <c r="AE96" s="5"/>
      <c r="AF96" s="167" t="str">
        <f t="shared" si="35"/>
        <v/>
      </c>
      <c r="AG96" s="176" t="str">
        <f>IF(ISNA(VLOOKUP(P96,Ref_Invest!$E$3:$F$31,2,FALSE)),"",IF(VLOOKUP(P96,Ref_Invest!$E$3:$F$31,2,FALSE)=0,"",VLOOKUP(P96,Ref_Invest!$E$3:$F$31,2,FALSE)))</f>
        <v/>
      </c>
      <c r="AH96" s="174" t="str">
        <f t="shared" si="38"/>
        <v/>
      </c>
      <c r="AI96" s="170" t="str">
        <f t="shared" si="36"/>
        <v/>
      </c>
      <c r="AJ96" s="85" t="str">
        <f>IF(C96="","",IF(ISNA(VLOOKUP(P96,Ref_Invest!$S$3:$T$31,2,FALSE)),"",VLOOKUP(P96,Ref_Invest!$S$3:$T$31,2,FALSE)))</f>
        <v/>
      </c>
      <c r="AK96" s="171" t="str">
        <f>IF(AND(W96&gt;Ref_Invest!$E$46,AA96="",AE96=""),"Deux devis comparatifs (montants éligibles) doivent être renseignés pour cette dépense",IF(AND(W96&gt;Ref_Invest!$E$46,AE96=""),"Un second devis comparatif doit être renseigné (montant éligible) pour cette dépense",IF(AND(W96&gt;=Ref_Invest!$E$45,AA96=""),"Un devis comparatif (montant éligible) doit être renseigné pour cette dépense","")))</f>
        <v/>
      </c>
    </row>
    <row r="97" spans="1:37">
      <c r="A97" s="114" t="str">
        <f>IF(C97=" ","",VLOOKUP(C97,Ref_Invest!$E$3:$H$33,4,FALSE))</f>
        <v/>
      </c>
      <c r="B97" s="114" t="str">
        <f t="shared" si="37"/>
        <v/>
      </c>
      <c r="C97" s="320" t="str">
        <f>IF(Saisie_usager!F97&lt;&gt;"",Saisie_usager!F97," ")</f>
        <v xml:space="preserve"> </v>
      </c>
      <c r="D97" s="321"/>
      <c r="E97" s="321"/>
      <c r="F97" s="322"/>
      <c r="G97" s="320" t="str">
        <f>IF(Saisie_usager!J97&lt;&gt;"",Saisie_usager!J97,"")</f>
        <v/>
      </c>
      <c r="H97" s="321"/>
      <c r="I97" s="322"/>
      <c r="J97" s="175" t="str">
        <f>IF(Saisie_usager!M97&lt;&gt;"",Saisie_usager!M97,"")</f>
        <v/>
      </c>
      <c r="K97" s="113"/>
      <c r="L97" s="173" t="str">
        <f>IF(K97="",Saisie_usager!O97,K97*VLOOKUP($C97,Ref_Invest!$E$3:$K$31,7,FALSE))</f>
        <v/>
      </c>
      <c r="M97" s="165" t="str">
        <f>IF(Saisie_usager!P97&lt;&gt;"",Saisie_usager!P97,"")</f>
        <v/>
      </c>
      <c r="N97" s="6" t="str">
        <f>IF(Saisie_usager!Q97&lt;&gt;"",Saisie_usager!Q97,"")</f>
        <v/>
      </c>
      <c r="O97" s="166" t="str">
        <f>IF(Saisie_usager!R97&lt;&gt;"",Saisie_usager!R97,"")</f>
        <v/>
      </c>
      <c r="P97" s="263" t="str">
        <f>IF(Saisie_usager!F97&lt;&gt;"",Saisie_usager!F97,"")</f>
        <v/>
      </c>
      <c r="Q97" s="323"/>
      <c r="R97" s="323"/>
      <c r="S97" s="244"/>
      <c r="T97" s="324"/>
      <c r="U97" s="325"/>
      <c r="V97" s="326"/>
      <c r="W97" s="5"/>
      <c r="X97" s="165" t="str">
        <f>IF(Saisie_usager!T97&lt;&gt;"",Saisie_usager!T97,"")</f>
        <v/>
      </c>
      <c r="Y97" s="6" t="str">
        <f>IF(Saisie_usager!U97&lt;&gt;"",Saisie_usager!U97,"")</f>
        <v/>
      </c>
      <c r="Z97" s="166" t="str">
        <f>IF(Saisie_usager!V97&lt;&gt;"",Saisie_usager!V97,"")</f>
        <v/>
      </c>
      <c r="AA97" s="5"/>
      <c r="AB97" s="165" t="str">
        <f>IF(Saisie_usager!W97&lt;&gt;"",Saisie_usager!W97,"")</f>
        <v/>
      </c>
      <c r="AC97" s="6" t="str">
        <f>IF(Saisie_usager!X97&lt;&gt;"",Saisie_usager!X97,"")</f>
        <v/>
      </c>
      <c r="AD97" s="166" t="str">
        <f>IF(Saisie_usager!Y97&lt;&gt;"",Saisie_usager!Y97,"")</f>
        <v/>
      </c>
      <c r="AE97" s="5"/>
      <c r="AF97" s="167" t="str">
        <f t="shared" si="35"/>
        <v/>
      </c>
      <c r="AG97" s="176" t="str">
        <f>IF(ISNA(VLOOKUP(P97,Ref_Invest!$E$3:$F$31,2,FALSE)),"",IF(VLOOKUP(P97,Ref_Invest!$E$3:$F$31,2,FALSE)=0,"",VLOOKUP(P97,Ref_Invest!$E$3:$F$31,2,FALSE)))</f>
        <v/>
      </c>
      <c r="AH97" s="174" t="str">
        <f t="shared" si="38"/>
        <v/>
      </c>
      <c r="AI97" s="170" t="str">
        <f t="shared" si="36"/>
        <v/>
      </c>
      <c r="AJ97" s="85" t="str">
        <f>IF(C97="","",IF(ISNA(VLOOKUP(P97,Ref_Invest!$S$3:$T$31,2,FALSE)),"",VLOOKUP(P97,Ref_Invest!$S$3:$T$31,2,FALSE)))</f>
        <v/>
      </c>
      <c r="AK97" s="171" t="str">
        <f>IF(AND(W97&gt;Ref_Invest!$E$46,AA97="",AE97=""),"Deux devis comparatifs (montants éligibles) doivent être renseignés pour cette dépense",IF(AND(W97&gt;Ref_Invest!$E$46,AE97=""),"Un second devis comparatif doit être renseigné (montant éligible) pour cette dépense",IF(AND(W97&gt;=Ref_Invest!$E$45,AA97=""),"Un devis comparatif (montant éligible) doit être renseigné pour cette dépense","")))</f>
        <v/>
      </c>
    </row>
    <row r="98" spans="1:37">
      <c r="A98" s="114" t="str">
        <f>IF(C98=" ","",VLOOKUP(C98,Ref_Invest!$E$3:$H$33,4,FALSE))</f>
        <v/>
      </c>
      <c r="B98" s="114" t="str">
        <f t="shared" si="37"/>
        <v/>
      </c>
      <c r="C98" s="320" t="str">
        <f>IF(Saisie_usager!F98&lt;&gt;"",Saisie_usager!F98," ")</f>
        <v xml:space="preserve"> </v>
      </c>
      <c r="D98" s="321"/>
      <c r="E98" s="321"/>
      <c r="F98" s="322"/>
      <c r="G98" s="320" t="str">
        <f>IF(Saisie_usager!J98&lt;&gt;"",Saisie_usager!J98,"")</f>
        <v/>
      </c>
      <c r="H98" s="321"/>
      <c r="I98" s="322"/>
      <c r="J98" s="175" t="str">
        <f>IF(Saisie_usager!M98&lt;&gt;"",Saisie_usager!M98,"")</f>
        <v/>
      </c>
      <c r="K98" s="113"/>
      <c r="L98" s="173" t="str">
        <f>IF(K98="",Saisie_usager!O98,K98*VLOOKUP($C98,Ref_Invest!$E$3:$K$31,7,FALSE))</f>
        <v/>
      </c>
      <c r="M98" s="165" t="str">
        <f>IF(Saisie_usager!P98&lt;&gt;"",Saisie_usager!P98,"")</f>
        <v/>
      </c>
      <c r="N98" s="6" t="str">
        <f>IF(Saisie_usager!Q98&lt;&gt;"",Saisie_usager!Q98,"")</f>
        <v/>
      </c>
      <c r="O98" s="166" t="str">
        <f>IF(Saisie_usager!R98&lt;&gt;"",Saisie_usager!R98,"")</f>
        <v/>
      </c>
      <c r="P98" s="263" t="str">
        <f>IF(Saisie_usager!F98&lt;&gt;"",Saisie_usager!F98,"")</f>
        <v/>
      </c>
      <c r="Q98" s="323"/>
      <c r="R98" s="323"/>
      <c r="S98" s="244"/>
      <c r="T98" s="324"/>
      <c r="U98" s="325"/>
      <c r="V98" s="326"/>
      <c r="W98" s="5"/>
      <c r="X98" s="165" t="str">
        <f>IF(Saisie_usager!T98&lt;&gt;"",Saisie_usager!T98,"")</f>
        <v/>
      </c>
      <c r="Y98" s="6" t="str">
        <f>IF(Saisie_usager!U98&lt;&gt;"",Saisie_usager!U98,"")</f>
        <v/>
      </c>
      <c r="Z98" s="166" t="str">
        <f>IF(Saisie_usager!V98&lt;&gt;"",Saisie_usager!V98,"")</f>
        <v/>
      </c>
      <c r="AA98" s="5"/>
      <c r="AB98" s="165" t="str">
        <f>IF(Saisie_usager!W98&lt;&gt;"",Saisie_usager!W98,"")</f>
        <v/>
      </c>
      <c r="AC98" s="6" t="str">
        <f>IF(Saisie_usager!X98&lt;&gt;"",Saisie_usager!X98,"")</f>
        <v/>
      </c>
      <c r="AD98" s="166" t="str">
        <f>IF(Saisie_usager!Y98&lt;&gt;"",Saisie_usager!Y98,"")</f>
        <v/>
      </c>
      <c r="AE98" s="5"/>
      <c r="AF98" s="167" t="str">
        <f t="shared" si="35"/>
        <v/>
      </c>
      <c r="AG98" s="176" t="str">
        <f>IF(ISNA(VLOOKUP(P98,Ref_Invest!$E$3:$F$31,2,FALSE)),"",IF(VLOOKUP(P98,Ref_Invest!$E$3:$F$31,2,FALSE)=0,"",VLOOKUP(P98,Ref_Invest!$E$3:$F$31,2,FALSE)))</f>
        <v/>
      </c>
      <c r="AH98" s="174" t="str">
        <f t="shared" si="38"/>
        <v/>
      </c>
      <c r="AI98" s="170" t="str">
        <f t="shared" si="36"/>
        <v/>
      </c>
      <c r="AJ98" s="85" t="str">
        <f>IF(C98="","",IF(ISNA(VLOOKUP(P98,Ref_Invest!$S$3:$T$31,2,FALSE)),"",VLOOKUP(P98,Ref_Invest!$S$3:$T$31,2,FALSE)))</f>
        <v/>
      </c>
      <c r="AK98" s="171" t="str">
        <f>IF(AND(W98&gt;Ref_Invest!$E$46,AA98="",AE98=""),"Deux devis comparatifs (montants éligibles) doivent être renseignés pour cette dépense",IF(AND(W98&gt;Ref_Invest!$E$46,AE98=""),"Un second devis comparatif doit être renseigné (montant éligible) pour cette dépense",IF(AND(W98&gt;=Ref_Invest!$E$45,AA98=""),"Un devis comparatif (montant éligible) doit être renseigné pour cette dépense","")))</f>
        <v/>
      </c>
    </row>
    <row r="99" spans="1:37">
      <c r="A99" s="114" t="str">
        <f>IF(C99=" ","",VLOOKUP(C99,Ref_Invest!$E$3:$H$33,4,FALSE))</f>
        <v/>
      </c>
      <c r="B99" s="114" t="str">
        <f t="shared" si="37"/>
        <v/>
      </c>
      <c r="C99" s="320" t="str">
        <f>IF(Saisie_usager!F99&lt;&gt;"",Saisie_usager!F99," ")</f>
        <v xml:space="preserve"> </v>
      </c>
      <c r="D99" s="321"/>
      <c r="E99" s="321"/>
      <c r="F99" s="322"/>
      <c r="G99" s="320" t="str">
        <f>IF(Saisie_usager!J99&lt;&gt;"",Saisie_usager!J99,"")</f>
        <v/>
      </c>
      <c r="H99" s="321"/>
      <c r="I99" s="322"/>
      <c r="J99" s="175" t="str">
        <f>IF(Saisie_usager!M99&lt;&gt;"",Saisie_usager!M99,"")</f>
        <v/>
      </c>
      <c r="K99" s="113"/>
      <c r="L99" s="173" t="str">
        <f>IF(K99="",Saisie_usager!O99,K99*VLOOKUP($C99,Ref_Invest!$E$3:$K$31,7,FALSE))</f>
        <v/>
      </c>
      <c r="M99" s="165" t="str">
        <f>IF(Saisie_usager!P99&lt;&gt;"",Saisie_usager!P99,"")</f>
        <v/>
      </c>
      <c r="N99" s="6" t="str">
        <f>IF(Saisie_usager!Q99&lt;&gt;"",Saisie_usager!Q99,"")</f>
        <v/>
      </c>
      <c r="O99" s="166" t="str">
        <f>IF(Saisie_usager!R99&lt;&gt;"",Saisie_usager!R99,"")</f>
        <v/>
      </c>
      <c r="P99" s="263" t="str">
        <f>IF(Saisie_usager!F99&lt;&gt;"",Saisie_usager!F99,"")</f>
        <v/>
      </c>
      <c r="Q99" s="323"/>
      <c r="R99" s="323"/>
      <c r="S99" s="244"/>
      <c r="T99" s="324"/>
      <c r="U99" s="325"/>
      <c r="V99" s="326"/>
      <c r="W99" s="5"/>
      <c r="X99" s="165" t="str">
        <f>IF(Saisie_usager!T99&lt;&gt;"",Saisie_usager!T99,"")</f>
        <v/>
      </c>
      <c r="Y99" s="6" t="str">
        <f>IF(Saisie_usager!U99&lt;&gt;"",Saisie_usager!U99,"")</f>
        <v/>
      </c>
      <c r="Z99" s="166" t="str">
        <f>IF(Saisie_usager!V99&lt;&gt;"",Saisie_usager!V99,"")</f>
        <v/>
      </c>
      <c r="AA99" s="5"/>
      <c r="AB99" s="165" t="str">
        <f>IF(Saisie_usager!W99&lt;&gt;"",Saisie_usager!W99,"")</f>
        <v/>
      </c>
      <c r="AC99" s="6" t="str">
        <f>IF(Saisie_usager!X99&lt;&gt;"",Saisie_usager!X99,"")</f>
        <v/>
      </c>
      <c r="AD99" s="166" t="str">
        <f>IF(Saisie_usager!Y99&lt;&gt;"",Saisie_usager!Y99,"")</f>
        <v/>
      </c>
      <c r="AE99" s="5"/>
      <c r="AF99" s="167" t="str">
        <f t="shared" si="35"/>
        <v/>
      </c>
      <c r="AG99" s="176" t="str">
        <f>IF(ISNA(VLOOKUP(P99,Ref_Invest!$E$3:$F$31,2,FALSE)),"",IF(VLOOKUP(P99,Ref_Invest!$E$3:$F$31,2,FALSE)=0,"",VLOOKUP(P99,Ref_Invest!$E$3:$F$31,2,FALSE)))</f>
        <v/>
      </c>
      <c r="AH99" s="174" t="str">
        <f t="shared" si="38"/>
        <v/>
      </c>
      <c r="AI99" s="170" t="str">
        <f t="shared" si="36"/>
        <v/>
      </c>
      <c r="AJ99" s="85" t="str">
        <f>IF(C99="","",IF(ISNA(VLOOKUP(P99,Ref_Invest!$S$3:$T$31,2,FALSE)),"",VLOOKUP(P99,Ref_Invest!$S$3:$T$31,2,FALSE)))</f>
        <v/>
      </c>
      <c r="AK99" s="171" t="str">
        <f>IF(AND(W99&gt;Ref_Invest!$E$46,AA99="",AE99=""),"Deux devis comparatifs (montants éligibles) doivent être renseignés pour cette dépense",IF(AND(W99&gt;Ref_Invest!$E$46,AE99=""),"Un second devis comparatif doit être renseigné (montant éligible) pour cette dépense",IF(AND(W99&gt;=Ref_Invest!$E$45,AA99=""),"Un devis comparatif (montant éligible) doit être renseigné pour cette dépense","")))</f>
        <v/>
      </c>
    </row>
    <row r="100" spans="1:37">
      <c r="A100" s="114" t="str">
        <f>IF(C100=" ","",VLOOKUP(C100,Ref_Invest!$E$3:$H$33,4,FALSE))</f>
        <v/>
      </c>
      <c r="B100" s="114" t="str">
        <f t="shared" si="37"/>
        <v/>
      </c>
      <c r="C100" s="320" t="str">
        <f>IF(Saisie_usager!F100&lt;&gt;"",Saisie_usager!F100," ")</f>
        <v xml:space="preserve"> </v>
      </c>
      <c r="D100" s="321"/>
      <c r="E100" s="321"/>
      <c r="F100" s="322"/>
      <c r="G100" s="320" t="str">
        <f>IF(Saisie_usager!J100&lt;&gt;"",Saisie_usager!J100,"")</f>
        <v/>
      </c>
      <c r="H100" s="321"/>
      <c r="I100" s="322"/>
      <c r="J100" s="175" t="str">
        <f>IF(Saisie_usager!M100&lt;&gt;"",Saisie_usager!M100,"")</f>
        <v/>
      </c>
      <c r="K100" s="113"/>
      <c r="L100" s="173" t="str">
        <f>IF(K100="",Saisie_usager!O100,K100*VLOOKUP($C100,Ref_Invest!$E$3:$K$31,7,FALSE))</f>
        <v/>
      </c>
      <c r="M100" s="165" t="str">
        <f>IF(Saisie_usager!P100&lt;&gt;"",Saisie_usager!P100,"")</f>
        <v/>
      </c>
      <c r="N100" s="6" t="str">
        <f>IF(Saisie_usager!Q100&lt;&gt;"",Saisie_usager!Q100,"")</f>
        <v/>
      </c>
      <c r="O100" s="166" t="str">
        <f>IF(Saisie_usager!R100&lt;&gt;"",Saisie_usager!R100,"")</f>
        <v/>
      </c>
      <c r="P100" s="263" t="str">
        <f>IF(Saisie_usager!F100&lt;&gt;"",Saisie_usager!F100,"")</f>
        <v/>
      </c>
      <c r="Q100" s="323"/>
      <c r="R100" s="323"/>
      <c r="S100" s="244"/>
      <c r="T100" s="324"/>
      <c r="U100" s="325"/>
      <c r="V100" s="326"/>
      <c r="W100" s="5"/>
      <c r="X100" s="165" t="str">
        <f>IF(Saisie_usager!T100&lt;&gt;"",Saisie_usager!T100,"")</f>
        <v/>
      </c>
      <c r="Y100" s="6" t="str">
        <f>IF(Saisie_usager!U100&lt;&gt;"",Saisie_usager!U100,"")</f>
        <v/>
      </c>
      <c r="Z100" s="166" t="str">
        <f>IF(Saisie_usager!V100&lt;&gt;"",Saisie_usager!V100,"")</f>
        <v/>
      </c>
      <c r="AA100" s="5"/>
      <c r="AB100" s="165" t="str">
        <f>IF(Saisie_usager!W100&lt;&gt;"",Saisie_usager!W100,"")</f>
        <v/>
      </c>
      <c r="AC100" s="6" t="str">
        <f>IF(Saisie_usager!X100&lt;&gt;"",Saisie_usager!X100,"")</f>
        <v/>
      </c>
      <c r="AD100" s="166" t="str">
        <f>IF(Saisie_usager!Y100&lt;&gt;"",Saisie_usager!Y100,"")</f>
        <v/>
      </c>
      <c r="AE100" s="5"/>
      <c r="AF100" s="167" t="str">
        <f t="shared" si="35"/>
        <v/>
      </c>
      <c r="AG100" s="176" t="str">
        <f>IF(ISNA(VLOOKUP(P100,Ref_Invest!$E$3:$F$31,2,FALSE)),"",IF(VLOOKUP(P100,Ref_Invest!$E$3:$F$31,2,FALSE)=0,"",VLOOKUP(P100,Ref_Invest!$E$3:$F$31,2,FALSE)))</f>
        <v/>
      </c>
      <c r="AH100" s="174" t="str">
        <f t="shared" si="38"/>
        <v/>
      </c>
      <c r="AI100" s="170" t="str">
        <f t="shared" si="36"/>
        <v/>
      </c>
      <c r="AJ100" s="85" t="str">
        <f>IF(C100="","",IF(ISNA(VLOOKUP(P100,Ref_Invest!$S$3:$T$31,2,FALSE)),"",VLOOKUP(P100,Ref_Invest!$S$3:$T$31,2,FALSE)))</f>
        <v/>
      </c>
      <c r="AK100" s="171" t="str">
        <f>IF(AND(W100&gt;Ref_Invest!$E$46,AA100="",AE100=""),"Deux devis comparatifs (montants éligibles) doivent être renseignés pour cette dépense",IF(AND(W100&gt;Ref_Invest!$E$46,AE100=""),"Un second devis comparatif doit être renseigné (montant éligible) pour cette dépense",IF(AND(W100&gt;=Ref_Invest!$E$45,AA100=""),"Un devis comparatif (montant éligible) doit être renseigné pour cette dépense","")))</f>
        <v/>
      </c>
    </row>
    <row r="101" spans="1:37">
      <c r="A101" s="114" t="str">
        <f>IF(C101=" ","",VLOOKUP(C101,Ref_Invest!$E$3:$H$33,4,FALSE))</f>
        <v/>
      </c>
      <c r="B101" s="114" t="str">
        <f t="shared" si="37"/>
        <v/>
      </c>
      <c r="C101" s="320" t="str">
        <f>IF(Saisie_usager!F101&lt;&gt;"",Saisie_usager!F101," ")</f>
        <v xml:space="preserve"> </v>
      </c>
      <c r="D101" s="321"/>
      <c r="E101" s="321"/>
      <c r="F101" s="322"/>
      <c r="G101" s="320" t="str">
        <f>IF(Saisie_usager!J101&lt;&gt;"",Saisie_usager!J101,"")</f>
        <v/>
      </c>
      <c r="H101" s="321"/>
      <c r="I101" s="322"/>
      <c r="J101" s="175" t="str">
        <f>IF(Saisie_usager!M101&lt;&gt;"",Saisie_usager!M101,"")</f>
        <v/>
      </c>
      <c r="K101" s="113"/>
      <c r="L101" s="173" t="str">
        <f>IF(K101="",Saisie_usager!O101,K101*VLOOKUP($C101,Ref_Invest!$E$3:$K$31,7,FALSE))</f>
        <v/>
      </c>
      <c r="M101" s="165" t="str">
        <f>IF(Saisie_usager!P101&lt;&gt;"",Saisie_usager!P101,"")</f>
        <v/>
      </c>
      <c r="N101" s="6" t="str">
        <f>IF(Saisie_usager!Q101&lt;&gt;"",Saisie_usager!Q101,"")</f>
        <v/>
      </c>
      <c r="O101" s="166" t="str">
        <f>IF(Saisie_usager!R101&lt;&gt;"",Saisie_usager!R101,"")</f>
        <v/>
      </c>
      <c r="P101" s="263" t="str">
        <f>IF(Saisie_usager!F101&lt;&gt;"",Saisie_usager!F101,"")</f>
        <v/>
      </c>
      <c r="Q101" s="323"/>
      <c r="R101" s="323"/>
      <c r="S101" s="244"/>
      <c r="T101" s="324"/>
      <c r="U101" s="325"/>
      <c r="V101" s="326"/>
      <c r="W101" s="5"/>
      <c r="X101" s="165" t="str">
        <f>IF(Saisie_usager!T101&lt;&gt;"",Saisie_usager!T101,"")</f>
        <v/>
      </c>
      <c r="Y101" s="6" t="str">
        <f>IF(Saisie_usager!U101&lt;&gt;"",Saisie_usager!U101,"")</f>
        <v/>
      </c>
      <c r="Z101" s="166" t="str">
        <f>IF(Saisie_usager!V101&lt;&gt;"",Saisie_usager!V101,"")</f>
        <v/>
      </c>
      <c r="AA101" s="5"/>
      <c r="AB101" s="165" t="str">
        <f>IF(Saisie_usager!W101&lt;&gt;"",Saisie_usager!W101,"")</f>
        <v/>
      </c>
      <c r="AC101" s="6" t="str">
        <f>IF(Saisie_usager!X101&lt;&gt;"",Saisie_usager!X101,"")</f>
        <v/>
      </c>
      <c r="AD101" s="166" t="str">
        <f>IF(Saisie_usager!Y101&lt;&gt;"",Saisie_usager!Y101,"")</f>
        <v/>
      </c>
      <c r="AE101" s="5"/>
      <c r="AF101" s="167" t="str">
        <f t="shared" si="35"/>
        <v/>
      </c>
      <c r="AG101" s="176" t="str">
        <f>IF(ISNA(VLOOKUP(P101,Ref_Invest!$E$3:$F$31,2,FALSE)),"",IF(VLOOKUP(P101,Ref_Invest!$E$3:$F$31,2,FALSE)=0,"",VLOOKUP(P101,Ref_Invest!$E$3:$F$31,2,FALSE)))</f>
        <v/>
      </c>
      <c r="AH101" s="174" t="str">
        <f t="shared" si="38"/>
        <v/>
      </c>
      <c r="AI101" s="170" t="str">
        <f t="shared" si="36"/>
        <v/>
      </c>
      <c r="AJ101" s="85" t="str">
        <f>IF(C101="","",IF(ISNA(VLOOKUP(P101,Ref_Invest!$S$3:$T$31,2,FALSE)),"",VLOOKUP(P101,Ref_Invest!$S$3:$T$31,2,FALSE)))</f>
        <v/>
      </c>
      <c r="AK101" s="171" t="str">
        <f>IF(AND(W101&gt;Ref_Invest!$E$46,AA101="",AE101=""),"Deux devis comparatifs (montants éligibles) doivent être renseignés pour cette dépense",IF(AND(W101&gt;Ref_Invest!$E$46,AE101=""),"Un second devis comparatif doit être renseigné (montant éligible) pour cette dépense",IF(AND(W101&gt;=Ref_Invest!$E$45,AA101=""),"Un devis comparatif (montant éligible) doit être renseigné pour cette dépense","")))</f>
        <v/>
      </c>
    </row>
    <row r="102" spans="1:37">
      <c r="A102" s="114" t="str">
        <f>IF(C102=" ","",VLOOKUP(C102,Ref_Invest!$E$3:$H$33,4,FALSE))</f>
        <v/>
      </c>
      <c r="B102" s="114" t="str">
        <f t="shared" si="37"/>
        <v/>
      </c>
      <c r="C102" s="320" t="str">
        <f>IF(Saisie_usager!F102&lt;&gt;"",Saisie_usager!F102," ")</f>
        <v xml:space="preserve"> </v>
      </c>
      <c r="D102" s="321"/>
      <c r="E102" s="321"/>
      <c r="F102" s="322"/>
      <c r="G102" s="320" t="str">
        <f>IF(Saisie_usager!J102&lt;&gt;"",Saisie_usager!J102,"")</f>
        <v/>
      </c>
      <c r="H102" s="321"/>
      <c r="I102" s="322"/>
      <c r="J102" s="175" t="str">
        <f>IF(Saisie_usager!M102&lt;&gt;"",Saisie_usager!M102,"")</f>
        <v/>
      </c>
      <c r="K102" s="113"/>
      <c r="L102" s="173" t="str">
        <f>IF(K102="",Saisie_usager!O102,K102*VLOOKUP($C102,Ref_Invest!$E$3:$K$31,7,FALSE))</f>
        <v/>
      </c>
      <c r="M102" s="165" t="str">
        <f>IF(Saisie_usager!P102&lt;&gt;"",Saisie_usager!P102,"")</f>
        <v/>
      </c>
      <c r="N102" s="6" t="str">
        <f>IF(Saisie_usager!Q102&lt;&gt;"",Saisie_usager!Q102,"")</f>
        <v/>
      </c>
      <c r="O102" s="166" t="str">
        <f>IF(Saisie_usager!R102&lt;&gt;"",Saisie_usager!R102,"")</f>
        <v/>
      </c>
      <c r="P102" s="263" t="str">
        <f>IF(Saisie_usager!F102&lt;&gt;"",Saisie_usager!F102,"")</f>
        <v/>
      </c>
      <c r="Q102" s="323"/>
      <c r="R102" s="323"/>
      <c r="S102" s="244"/>
      <c r="T102" s="324"/>
      <c r="U102" s="325"/>
      <c r="V102" s="326"/>
      <c r="W102" s="5"/>
      <c r="X102" s="165" t="str">
        <f>IF(Saisie_usager!T102&lt;&gt;"",Saisie_usager!T102,"")</f>
        <v/>
      </c>
      <c r="Y102" s="6" t="str">
        <f>IF(Saisie_usager!U102&lt;&gt;"",Saisie_usager!U102,"")</f>
        <v/>
      </c>
      <c r="Z102" s="166" t="str">
        <f>IF(Saisie_usager!V102&lt;&gt;"",Saisie_usager!V102,"")</f>
        <v/>
      </c>
      <c r="AA102" s="5"/>
      <c r="AB102" s="165" t="str">
        <f>IF(Saisie_usager!W102&lt;&gt;"",Saisie_usager!W102,"")</f>
        <v/>
      </c>
      <c r="AC102" s="6" t="str">
        <f>IF(Saisie_usager!X102&lt;&gt;"",Saisie_usager!X102,"")</f>
        <v/>
      </c>
      <c r="AD102" s="166" t="str">
        <f>IF(Saisie_usager!Y102&lt;&gt;"",Saisie_usager!Y102,"")</f>
        <v/>
      </c>
      <c r="AE102" s="5"/>
      <c r="AF102" s="167" t="str">
        <f t="shared" si="35"/>
        <v/>
      </c>
      <c r="AG102" s="176" t="str">
        <f>IF(ISNA(VLOOKUP(P102,Ref_Invest!$E$3:$F$31,2,FALSE)),"",IF(VLOOKUP(P102,Ref_Invest!$E$3:$F$31,2,FALSE)=0,"",VLOOKUP(P102,Ref_Invest!$E$3:$F$31,2,FALSE)))</f>
        <v/>
      </c>
      <c r="AH102" s="174" t="str">
        <f t="shared" si="38"/>
        <v/>
      </c>
      <c r="AI102" s="170" t="str">
        <f t="shared" si="36"/>
        <v/>
      </c>
      <c r="AJ102" s="85" t="str">
        <f>IF(C102="","",IF(ISNA(VLOOKUP(P102,Ref_Invest!$S$3:$T$31,2,FALSE)),"",VLOOKUP(P102,Ref_Invest!$S$3:$T$31,2,FALSE)))</f>
        <v/>
      </c>
      <c r="AK102" s="171" t="str">
        <f>IF(AND(W102&gt;Ref_Invest!$E$46,AA102="",AE102=""),"Deux devis comparatifs (montants éligibles) doivent être renseignés pour cette dépense",IF(AND(W102&gt;Ref_Invest!$E$46,AE102=""),"Un second devis comparatif doit être renseigné (montant éligible) pour cette dépense",IF(AND(W102&gt;=Ref_Invest!$E$45,AA102=""),"Un devis comparatif (montant éligible) doit être renseigné pour cette dépense","")))</f>
        <v/>
      </c>
    </row>
    <row r="103" spans="1:37">
      <c r="A103" s="114" t="str">
        <f>IF(C103=" ","",VLOOKUP(C103,Ref_Invest!$E$3:$H$33,4,FALSE))</f>
        <v/>
      </c>
      <c r="B103" s="114" t="str">
        <f t="shared" si="37"/>
        <v/>
      </c>
      <c r="C103" s="320" t="str">
        <f>IF(Saisie_usager!F103&lt;&gt;"",Saisie_usager!F103," ")</f>
        <v xml:space="preserve"> </v>
      </c>
      <c r="D103" s="321"/>
      <c r="E103" s="321"/>
      <c r="F103" s="322"/>
      <c r="G103" s="320" t="str">
        <f>IF(Saisie_usager!J103&lt;&gt;"",Saisie_usager!J103,"")</f>
        <v/>
      </c>
      <c r="H103" s="321"/>
      <c r="I103" s="322"/>
      <c r="J103" s="175" t="str">
        <f>IF(Saisie_usager!M103&lt;&gt;"",Saisie_usager!M103,"")</f>
        <v/>
      </c>
      <c r="K103" s="113"/>
      <c r="L103" s="173" t="str">
        <f>IF(K103="",Saisie_usager!O103,K103*VLOOKUP($C103,Ref_Invest!$E$3:$K$31,7,FALSE))</f>
        <v/>
      </c>
      <c r="M103" s="165" t="str">
        <f>IF(Saisie_usager!P103&lt;&gt;"",Saisie_usager!P103,"")</f>
        <v/>
      </c>
      <c r="N103" s="6" t="str">
        <f>IF(Saisie_usager!Q103&lt;&gt;"",Saisie_usager!Q103,"")</f>
        <v/>
      </c>
      <c r="O103" s="166" t="str">
        <f>IF(Saisie_usager!R103&lt;&gt;"",Saisie_usager!R103,"")</f>
        <v/>
      </c>
      <c r="P103" s="263" t="str">
        <f>IF(Saisie_usager!F103&lt;&gt;"",Saisie_usager!F103,"")</f>
        <v/>
      </c>
      <c r="Q103" s="323"/>
      <c r="R103" s="323"/>
      <c r="S103" s="244"/>
      <c r="T103" s="324"/>
      <c r="U103" s="325"/>
      <c r="V103" s="326"/>
      <c r="W103" s="5"/>
      <c r="X103" s="165" t="str">
        <f>IF(Saisie_usager!T103&lt;&gt;"",Saisie_usager!T103,"")</f>
        <v/>
      </c>
      <c r="Y103" s="6" t="str">
        <f>IF(Saisie_usager!U103&lt;&gt;"",Saisie_usager!U103,"")</f>
        <v/>
      </c>
      <c r="Z103" s="166" t="str">
        <f>IF(Saisie_usager!V103&lt;&gt;"",Saisie_usager!V103,"")</f>
        <v/>
      </c>
      <c r="AA103" s="5"/>
      <c r="AB103" s="165" t="str">
        <f>IF(Saisie_usager!W103&lt;&gt;"",Saisie_usager!W103,"")</f>
        <v/>
      </c>
      <c r="AC103" s="6" t="str">
        <f>IF(Saisie_usager!X103&lt;&gt;"",Saisie_usager!X103,"")</f>
        <v/>
      </c>
      <c r="AD103" s="166" t="str">
        <f>IF(Saisie_usager!Y103&lt;&gt;"",Saisie_usager!Y103,"")</f>
        <v/>
      </c>
      <c r="AE103" s="5"/>
      <c r="AF103" s="167" t="str">
        <f t="shared" si="35"/>
        <v/>
      </c>
      <c r="AG103" s="176" t="str">
        <f>IF(ISNA(VLOOKUP(P103,Ref_Invest!$E$3:$F$31,2,FALSE)),"",IF(VLOOKUP(P103,Ref_Invest!$E$3:$F$31,2,FALSE)=0,"",VLOOKUP(P103,Ref_Invest!$E$3:$F$31,2,FALSE)))</f>
        <v/>
      </c>
      <c r="AH103" s="174" t="str">
        <f t="shared" si="38"/>
        <v/>
      </c>
      <c r="AI103" s="170" t="str">
        <f t="shared" si="36"/>
        <v/>
      </c>
      <c r="AJ103" s="85" t="str">
        <f>IF(C103="","",IF(ISNA(VLOOKUP(P103,Ref_Invest!$S$3:$T$31,2,FALSE)),"",VLOOKUP(P103,Ref_Invest!$S$3:$T$31,2,FALSE)))</f>
        <v/>
      </c>
      <c r="AK103" s="171" t="str">
        <f>IF(AND(W103&gt;Ref_Invest!$E$46,AA103="",AE103=""),"Deux devis comparatifs (montants éligibles) doivent être renseignés pour cette dépense",IF(AND(W103&gt;Ref_Invest!$E$46,AE103=""),"Un second devis comparatif doit être renseigné (montant éligible) pour cette dépense",IF(AND(W103&gt;=Ref_Invest!$E$45,AA103=""),"Un devis comparatif (montant éligible) doit être renseigné pour cette dépense","")))</f>
        <v/>
      </c>
    </row>
    <row r="104" spans="1:37">
      <c r="A104" s="114" t="str">
        <f>IF(C104=" ","",VLOOKUP(C104,Ref_Invest!$E$3:$H$33,4,FALSE))</f>
        <v/>
      </c>
      <c r="B104" s="114" t="str">
        <f t="shared" si="37"/>
        <v/>
      </c>
      <c r="C104" s="320" t="str">
        <f>IF(Saisie_usager!F104&lt;&gt;"",Saisie_usager!F104," ")</f>
        <v xml:space="preserve"> </v>
      </c>
      <c r="D104" s="321"/>
      <c r="E104" s="321"/>
      <c r="F104" s="322"/>
      <c r="G104" s="320" t="str">
        <f>IF(Saisie_usager!J104&lt;&gt;"",Saisie_usager!J104,"")</f>
        <v/>
      </c>
      <c r="H104" s="321"/>
      <c r="I104" s="322"/>
      <c r="J104" s="175" t="str">
        <f>IF(Saisie_usager!M104&lt;&gt;"",Saisie_usager!M104,"")</f>
        <v/>
      </c>
      <c r="K104" s="113"/>
      <c r="L104" s="173" t="str">
        <f>IF(K104="",Saisie_usager!O104,K104*VLOOKUP($C104,Ref_Invest!$E$3:$K$31,7,FALSE))</f>
        <v/>
      </c>
      <c r="M104" s="165" t="str">
        <f>IF(Saisie_usager!P104&lt;&gt;"",Saisie_usager!P104,"")</f>
        <v/>
      </c>
      <c r="N104" s="6" t="str">
        <f>IF(Saisie_usager!Q104&lt;&gt;"",Saisie_usager!Q104,"")</f>
        <v/>
      </c>
      <c r="O104" s="166" t="str">
        <f>IF(Saisie_usager!R104&lt;&gt;"",Saisie_usager!R104,"")</f>
        <v/>
      </c>
      <c r="P104" s="263" t="str">
        <f>IF(Saisie_usager!F104&lt;&gt;"",Saisie_usager!F104,"")</f>
        <v/>
      </c>
      <c r="Q104" s="323"/>
      <c r="R104" s="323"/>
      <c r="S104" s="244"/>
      <c r="T104" s="324"/>
      <c r="U104" s="325"/>
      <c r="V104" s="326"/>
      <c r="W104" s="5"/>
      <c r="X104" s="165" t="str">
        <f>IF(Saisie_usager!T104&lt;&gt;"",Saisie_usager!T104,"")</f>
        <v/>
      </c>
      <c r="Y104" s="6" t="str">
        <f>IF(Saisie_usager!U104&lt;&gt;"",Saisie_usager!U104,"")</f>
        <v/>
      </c>
      <c r="Z104" s="166" t="str">
        <f>IF(Saisie_usager!V104&lt;&gt;"",Saisie_usager!V104,"")</f>
        <v/>
      </c>
      <c r="AA104" s="5"/>
      <c r="AB104" s="165" t="str">
        <f>IF(Saisie_usager!W104&lt;&gt;"",Saisie_usager!W104,"")</f>
        <v/>
      </c>
      <c r="AC104" s="6" t="str">
        <f>IF(Saisie_usager!X104&lt;&gt;"",Saisie_usager!X104,"")</f>
        <v/>
      </c>
      <c r="AD104" s="166" t="str">
        <f>IF(Saisie_usager!Y104&lt;&gt;"",Saisie_usager!Y104,"")</f>
        <v/>
      </c>
      <c r="AE104" s="5"/>
      <c r="AF104" s="167" t="str">
        <f t="shared" si="35"/>
        <v/>
      </c>
      <c r="AG104" s="176" t="str">
        <f>IF(ISNA(VLOOKUP(P104,Ref_Invest!$E$3:$F$31,2,FALSE)),"",IF(VLOOKUP(P104,Ref_Invest!$E$3:$F$31,2,FALSE)=0,"",VLOOKUP(P104,Ref_Invest!$E$3:$F$31,2,FALSE)))</f>
        <v/>
      </c>
      <c r="AH104" s="174" t="str">
        <f t="shared" si="38"/>
        <v/>
      </c>
      <c r="AI104" s="170" t="str">
        <f t="shared" si="36"/>
        <v/>
      </c>
      <c r="AJ104" s="85" t="str">
        <f>IF(C104="","",IF(ISNA(VLOOKUP(P104,Ref_Invest!$S$3:$T$31,2,FALSE)),"",VLOOKUP(P104,Ref_Invest!$S$3:$T$31,2,FALSE)))</f>
        <v/>
      </c>
      <c r="AK104" s="171" t="str">
        <f>IF(AND(W104&gt;Ref_Invest!$E$46,AA104="",AE104=""),"Deux devis comparatifs (montants éligibles) doivent être renseignés pour cette dépense",IF(AND(W104&gt;Ref_Invest!$E$46,AE104=""),"Un second devis comparatif doit être renseigné (montant éligible) pour cette dépense",IF(AND(W104&gt;=Ref_Invest!$E$45,AA104=""),"Un devis comparatif (montant éligible) doit être renseigné pour cette dépense","")))</f>
        <v/>
      </c>
    </row>
    <row r="105" spans="1:37">
      <c r="A105" s="114" t="str">
        <f>IF(C105=" ","",VLOOKUP(C105,Ref_Invest!$E$3:$H$33,4,FALSE))</f>
        <v/>
      </c>
      <c r="B105" s="114" t="str">
        <f t="shared" si="37"/>
        <v/>
      </c>
      <c r="C105" s="320" t="str">
        <f>IF(Saisie_usager!F105&lt;&gt;"",Saisie_usager!F105," ")</f>
        <v xml:space="preserve"> </v>
      </c>
      <c r="D105" s="321"/>
      <c r="E105" s="321"/>
      <c r="F105" s="322"/>
      <c r="G105" s="320" t="str">
        <f>IF(Saisie_usager!J105&lt;&gt;"",Saisie_usager!J105,"")</f>
        <v/>
      </c>
      <c r="H105" s="321"/>
      <c r="I105" s="322"/>
      <c r="J105" s="175" t="str">
        <f>IF(Saisie_usager!M105&lt;&gt;"",Saisie_usager!M105,"")</f>
        <v/>
      </c>
      <c r="K105" s="113"/>
      <c r="L105" s="173" t="str">
        <f>IF(K105="",Saisie_usager!O105,K105*VLOOKUP($C105,Ref_Invest!$E$3:$K$31,7,FALSE))</f>
        <v/>
      </c>
      <c r="M105" s="165" t="str">
        <f>IF(Saisie_usager!P105&lt;&gt;"",Saisie_usager!P105,"")</f>
        <v/>
      </c>
      <c r="N105" s="6" t="str">
        <f>IF(Saisie_usager!Q105&lt;&gt;"",Saisie_usager!Q105,"")</f>
        <v/>
      </c>
      <c r="O105" s="166" t="str">
        <f>IF(Saisie_usager!R105&lt;&gt;"",Saisie_usager!R105,"")</f>
        <v/>
      </c>
      <c r="P105" s="263" t="str">
        <f>IF(Saisie_usager!F105&lt;&gt;"",Saisie_usager!F105,"")</f>
        <v/>
      </c>
      <c r="Q105" s="323"/>
      <c r="R105" s="323"/>
      <c r="S105" s="244"/>
      <c r="T105" s="324"/>
      <c r="U105" s="325"/>
      <c r="V105" s="326"/>
      <c r="W105" s="5"/>
      <c r="X105" s="165" t="str">
        <f>IF(Saisie_usager!T105&lt;&gt;"",Saisie_usager!T105,"")</f>
        <v/>
      </c>
      <c r="Y105" s="6" t="str">
        <f>IF(Saisie_usager!U105&lt;&gt;"",Saisie_usager!U105,"")</f>
        <v/>
      </c>
      <c r="Z105" s="166" t="str">
        <f>IF(Saisie_usager!V105&lt;&gt;"",Saisie_usager!V105,"")</f>
        <v/>
      </c>
      <c r="AA105" s="5"/>
      <c r="AB105" s="165" t="str">
        <f>IF(Saisie_usager!W105&lt;&gt;"",Saisie_usager!W105,"")</f>
        <v/>
      </c>
      <c r="AC105" s="6" t="str">
        <f>IF(Saisie_usager!X105&lt;&gt;"",Saisie_usager!X105,"")</f>
        <v/>
      </c>
      <c r="AD105" s="166" t="str">
        <f>IF(Saisie_usager!Y105&lt;&gt;"",Saisie_usager!Y105,"")</f>
        <v/>
      </c>
      <c r="AE105" s="5"/>
      <c r="AF105" s="167" t="str">
        <f t="shared" si="35"/>
        <v/>
      </c>
      <c r="AG105" s="176" t="str">
        <f>IF(ISNA(VLOOKUP(P105,Ref_Invest!$E$3:$F$31,2,FALSE)),"",IF(VLOOKUP(P105,Ref_Invest!$E$3:$F$31,2,FALSE)=0,"",VLOOKUP(P105,Ref_Invest!$E$3:$F$31,2,FALSE)))</f>
        <v/>
      </c>
      <c r="AH105" s="174" t="str">
        <f t="shared" si="38"/>
        <v/>
      </c>
      <c r="AI105" s="170" t="str">
        <f t="shared" si="36"/>
        <v/>
      </c>
      <c r="AJ105" s="85" t="str">
        <f>IF(C105="","",IF(ISNA(VLOOKUP(P105,Ref_Invest!$S$3:$T$31,2,FALSE)),"",VLOOKUP(P105,Ref_Invest!$S$3:$T$31,2,FALSE)))</f>
        <v/>
      </c>
      <c r="AK105" s="171" t="str">
        <f>IF(AND(W105&gt;Ref_Invest!$E$46,AA105="",AE105=""),"Deux devis comparatifs (montants éligibles) doivent être renseignés pour cette dépense",IF(AND(W105&gt;Ref_Invest!$E$46,AE105=""),"Un second devis comparatif doit être renseigné (montant éligible) pour cette dépense",IF(AND(W105&gt;=Ref_Invest!$E$45,AA105=""),"Un devis comparatif (montant éligible) doit être renseigné pour cette dépense","")))</f>
        <v/>
      </c>
    </row>
    <row r="106" spans="1:37">
      <c r="A106" s="114" t="str">
        <f>IF(C106=" ","",VLOOKUP(C106,Ref_Invest!$E$3:$H$33,4,FALSE))</f>
        <v/>
      </c>
      <c r="B106" s="114" t="str">
        <f t="shared" si="37"/>
        <v/>
      </c>
      <c r="C106" s="320" t="str">
        <f>IF(Saisie_usager!F106&lt;&gt;"",Saisie_usager!F106," ")</f>
        <v xml:space="preserve"> </v>
      </c>
      <c r="D106" s="321"/>
      <c r="E106" s="321"/>
      <c r="F106" s="322"/>
      <c r="G106" s="320" t="str">
        <f>IF(Saisie_usager!J106&lt;&gt;"",Saisie_usager!J106,"")</f>
        <v/>
      </c>
      <c r="H106" s="321"/>
      <c r="I106" s="322"/>
      <c r="J106" s="175" t="str">
        <f>IF(Saisie_usager!M106&lt;&gt;"",Saisie_usager!M106,"")</f>
        <v/>
      </c>
      <c r="K106" s="113"/>
      <c r="L106" s="173" t="str">
        <f>IF(K106="",Saisie_usager!O106,K106*VLOOKUP($C106,Ref_Invest!$E$3:$K$31,7,FALSE))</f>
        <v/>
      </c>
      <c r="M106" s="165" t="str">
        <f>IF(Saisie_usager!P106&lt;&gt;"",Saisie_usager!P106,"")</f>
        <v/>
      </c>
      <c r="N106" s="6" t="str">
        <f>IF(Saisie_usager!Q106&lt;&gt;"",Saisie_usager!Q106,"")</f>
        <v/>
      </c>
      <c r="O106" s="166" t="str">
        <f>IF(Saisie_usager!R106&lt;&gt;"",Saisie_usager!R106,"")</f>
        <v/>
      </c>
      <c r="P106" s="263" t="str">
        <f>IF(Saisie_usager!F106&lt;&gt;"",Saisie_usager!F106,"")</f>
        <v/>
      </c>
      <c r="Q106" s="323"/>
      <c r="R106" s="323"/>
      <c r="S106" s="244"/>
      <c r="T106" s="324"/>
      <c r="U106" s="325"/>
      <c r="V106" s="326"/>
      <c r="W106" s="5"/>
      <c r="X106" s="165" t="str">
        <f>IF(Saisie_usager!T106&lt;&gt;"",Saisie_usager!T106,"")</f>
        <v/>
      </c>
      <c r="Y106" s="6" t="str">
        <f>IF(Saisie_usager!U106&lt;&gt;"",Saisie_usager!U106,"")</f>
        <v/>
      </c>
      <c r="Z106" s="166" t="str">
        <f>IF(Saisie_usager!V106&lt;&gt;"",Saisie_usager!V106,"")</f>
        <v/>
      </c>
      <c r="AA106" s="5"/>
      <c r="AB106" s="165" t="str">
        <f>IF(Saisie_usager!W106&lt;&gt;"",Saisie_usager!W106,"")</f>
        <v/>
      </c>
      <c r="AC106" s="6" t="str">
        <f>IF(Saisie_usager!X106&lt;&gt;"",Saisie_usager!X106,"")</f>
        <v/>
      </c>
      <c r="AD106" s="166" t="str">
        <f>IF(Saisie_usager!Y106&lt;&gt;"",Saisie_usager!Y106,"")</f>
        <v/>
      </c>
      <c r="AE106" s="5"/>
      <c r="AF106" s="167" t="str">
        <f t="shared" si="35"/>
        <v/>
      </c>
      <c r="AG106" s="176" t="str">
        <f>IF(ISNA(VLOOKUP(P106,Ref_Invest!$E$3:$F$31,2,FALSE)),"",IF(VLOOKUP(P106,Ref_Invest!$E$3:$F$31,2,FALSE)=0,"",VLOOKUP(P106,Ref_Invest!$E$3:$F$31,2,FALSE)))</f>
        <v/>
      </c>
      <c r="AH106" s="174" t="str">
        <f t="shared" si="38"/>
        <v/>
      </c>
      <c r="AI106" s="170" t="str">
        <f t="shared" si="36"/>
        <v/>
      </c>
      <c r="AJ106" s="85" t="str">
        <f>IF(C106="","",IF(ISNA(VLOOKUP(P106,Ref_Invest!$S$3:$T$31,2,FALSE)),"",VLOOKUP(P106,Ref_Invest!$S$3:$T$31,2,FALSE)))</f>
        <v/>
      </c>
      <c r="AK106" s="171" t="str">
        <f>IF(AND(W106&gt;Ref_Invest!$E$46,AA106="",AE106=""),"Deux devis comparatifs (montants éligibles) doivent être renseignés pour cette dépense",IF(AND(W106&gt;Ref_Invest!$E$46,AE106=""),"Un second devis comparatif doit être renseigné (montant éligible) pour cette dépense",IF(AND(W106&gt;=Ref_Invest!$E$45,AA106=""),"Un devis comparatif (montant éligible) doit être renseigné pour cette dépense","")))</f>
        <v/>
      </c>
    </row>
    <row r="107" spans="1:37">
      <c r="A107" s="114" t="str">
        <f>IF(C107=" ","",VLOOKUP(C107,Ref_Invest!$E$3:$H$33,4,FALSE))</f>
        <v/>
      </c>
      <c r="B107" s="114" t="str">
        <f t="shared" si="37"/>
        <v/>
      </c>
      <c r="C107" s="320" t="str">
        <f>IF(Saisie_usager!F107&lt;&gt;"",Saisie_usager!F107," ")</f>
        <v xml:space="preserve"> </v>
      </c>
      <c r="D107" s="321"/>
      <c r="E107" s="321"/>
      <c r="F107" s="322"/>
      <c r="G107" s="320" t="str">
        <f>IF(Saisie_usager!J107&lt;&gt;"",Saisie_usager!J107,"")</f>
        <v/>
      </c>
      <c r="H107" s="321"/>
      <c r="I107" s="322"/>
      <c r="J107" s="175" t="str">
        <f>IF(Saisie_usager!M107&lt;&gt;"",Saisie_usager!M107,"")</f>
        <v/>
      </c>
      <c r="K107" s="113"/>
      <c r="L107" s="173" t="str">
        <f>IF(K107="",Saisie_usager!O107,K107*VLOOKUP($C107,Ref_Invest!$E$3:$K$31,7,FALSE))</f>
        <v/>
      </c>
      <c r="M107" s="165" t="str">
        <f>IF(Saisie_usager!P107&lt;&gt;"",Saisie_usager!P107,"")</f>
        <v/>
      </c>
      <c r="N107" s="6" t="str">
        <f>IF(Saisie_usager!Q107&lt;&gt;"",Saisie_usager!Q107,"")</f>
        <v/>
      </c>
      <c r="O107" s="166" t="str">
        <f>IF(Saisie_usager!R107&lt;&gt;"",Saisie_usager!R107,"")</f>
        <v/>
      </c>
      <c r="P107" s="263" t="str">
        <f>IF(Saisie_usager!F107&lt;&gt;"",Saisie_usager!F107,"")</f>
        <v/>
      </c>
      <c r="Q107" s="323"/>
      <c r="R107" s="323"/>
      <c r="S107" s="244"/>
      <c r="T107" s="324"/>
      <c r="U107" s="325"/>
      <c r="V107" s="326"/>
      <c r="W107" s="5"/>
      <c r="X107" s="165" t="str">
        <f>IF(Saisie_usager!T107&lt;&gt;"",Saisie_usager!T107,"")</f>
        <v/>
      </c>
      <c r="Y107" s="6" t="str">
        <f>IF(Saisie_usager!U107&lt;&gt;"",Saisie_usager!U107,"")</f>
        <v/>
      </c>
      <c r="Z107" s="166" t="str">
        <f>IF(Saisie_usager!V107&lt;&gt;"",Saisie_usager!V107,"")</f>
        <v/>
      </c>
      <c r="AA107" s="5"/>
      <c r="AB107" s="165" t="str">
        <f>IF(Saisie_usager!W107&lt;&gt;"",Saisie_usager!W107,"")</f>
        <v/>
      </c>
      <c r="AC107" s="6" t="str">
        <f>IF(Saisie_usager!X107&lt;&gt;"",Saisie_usager!X107,"")</f>
        <v/>
      </c>
      <c r="AD107" s="166" t="str">
        <f>IF(Saisie_usager!Y107&lt;&gt;"",Saisie_usager!Y107,"")</f>
        <v/>
      </c>
      <c r="AE107" s="5"/>
      <c r="AF107" s="167" t="str">
        <f t="shared" si="35"/>
        <v/>
      </c>
      <c r="AG107" s="176" t="str">
        <f>IF(ISNA(VLOOKUP(P107,Ref_Invest!$E$3:$F$31,2,FALSE)),"",IF(VLOOKUP(P107,Ref_Invest!$E$3:$F$31,2,FALSE)=0,"",VLOOKUP(P107,Ref_Invest!$E$3:$F$31,2,FALSE)))</f>
        <v/>
      </c>
      <c r="AH107" s="174" t="str">
        <f t="shared" si="38"/>
        <v/>
      </c>
      <c r="AI107" s="170" t="str">
        <f t="shared" si="36"/>
        <v/>
      </c>
      <c r="AJ107" s="85" t="str">
        <f>IF(C107="","",IF(ISNA(VLOOKUP(P107,Ref_Invest!$S$3:$T$31,2,FALSE)),"",VLOOKUP(P107,Ref_Invest!$S$3:$T$31,2,FALSE)))</f>
        <v/>
      </c>
      <c r="AK107" s="171" t="str">
        <f>IF(AND(W107&gt;Ref_Invest!$E$46,AA107="",AE107=""),"Deux devis comparatifs (montants éligibles) doivent être renseignés pour cette dépense",IF(AND(W107&gt;Ref_Invest!$E$46,AE107=""),"Un second devis comparatif doit être renseigné (montant éligible) pour cette dépense",IF(AND(W107&gt;=Ref_Invest!$E$45,AA107=""),"Un devis comparatif (montant éligible) doit être renseigné pour cette dépense","")))</f>
        <v/>
      </c>
    </row>
    <row r="108" spans="1:37">
      <c r="A108" s="114" t="str">
        <f>IF(C108=" ","",VLOOKUP(C108,Ref_Invest!$E$3:$H$33,4,FALSE))</f>
        <v/>
      </c>
      <c r="B108" s="114" t="str">
        <f t="shared" si="37"/>
        <v/>
      </c>
      <c r="C108" s="320" t="str">
        <f>IF(Saisie_usager!F108&lt;&gt;"",Saisie_usager!F108," ")</f>
        <v xml:space="preserve"> </v>
      </c>
      <c r="D108" s="321"/>
      <c r="E108" s="321"/>
      <c r="F108" s="322"/>
      <c r="G108" s="320" t="str">
        <f>IF(Saisie_usager!J108&lt;&gt;"",Saisie_usager!J108,"")</f>
        <v/>
      </c>
      <c r="H108" s="321"/>
      <c r="I108" s="322"/>
      <c r="J108" s="175" t="str">
        <f>IF(Saisie_usager!M108&lt;&gt;"",Saisie_usager!M108,"")</f>
        <v/>
      </c>
      <c r="K108" s="113"/>
      <c r="L108" s="173" t="str">
        <f>IF(K108="",Saisie_usager!O108,K108*VLOOKUP($C108,Ref_Invest!$E$3:$K$31,7,FALSE))</f>
        <v/>
      </c>
      <c r="M108" s="165" t="str">
        <f>IF(Saisie_usager!P108&lt;&gt;"",Saisie_usager!P108,"")</f>
        <v/>
      </c>
      <c r="N108" s="6" t="str">
        <f>IF(Saisie_usager!Q108&lt;&gt;"",Saisie_usager!Q108,"")</f>
        <v/>
      </c>
      <c r="O108" s="166" t="str">
        <f>IF(Saisie_usager!R108&lt;&gt;"",Saisie_usager!R108,"")</f>
        <v/>
      </c>
      <c r="P108" s="263" t="str">
        <f>IF(Saisie_usager!F108&lt;&gt;"",Saisie_usager!F108,"")</f>
        <v/>
      </c>
      <c r="Q108" s="323"/>
      <c r="R108" s="323"/>
      <c r="S108" s="244"/>
      <c r="T108" s="324"/>
      <c r="U108" s="325"/>
      <c r="V108" s="326"/>
      <c r="W108" s="5"/>
      <c r="X108" s="165" t="str">
        <f>IF(Saisie_usager!T108&lt;&gt;"",Saisie_usager!T108,"")</f>
        <v/>
      </c>
      <c r="Y108" s="6" t="str">
        <f>IF(Saisie_usager!U108&lt;&gt;"",Saisie_usager!U108,"")</f>
        <v/>
      </c>
      <c r="Z108" s="166" t="str">
        <f>IF(Saisie_usager!V108&lt;&gt;"",Saisie_usager!V108,"")</f>
        <v/>
      </c>
      <c r="AA108" s="5"/>
      <c r="AB108" s="165" t="str">
        <f>IF(Saisie_usager!W108&lt;&gt;"",Saisie_usager!W108,"")</f>
        <v/>
      </c>
      <c r="AC108" s="6" t="str">
        <f>IF(Saisie_usager!X108&lt;&gt;"",Saisie_usager!X108,"")</f>
        <v/>
      </c>
      <c r="AD108" s="166" t="str">
        <f>IF(Saisie_usager!Y108&lt;&gt;"",Saisie_usager!Y108,"")</f>
        <v/>
      </c>
      <c r="AE108" s="5"/>
      <c r="AF108" s="167" t="str">
        <f t="shared" si="35"/>
        <v/>
      </c>
      <c r="AG108" s="176" t="str">
        <f>IF(ISNA(VLOOKUP(P108,Ref_Invest!$E$3:$F$31,2,FALSE)),"",IF(VLOOKUP(P108,Ref_Invest!$E$3:$F$31,2,FALSE)=0,"",VLOOKUP(P108,Ref_Invest!$E$3:$F$31,2,FALSE)))</f>
        <v/>
      </c>
      <c r="AH108" s="174" t="str">
        <f t="shared" si="38"/>
        <v/>
      </c>
      <c r="AI108" s="170" t="str">
        <f t="shared" si="36"/>
        <v/>
      </c>
      <c r="AJ108" s="85" t="str">
        <f>IF(C108="","",IF(ISNA(VLOOKUP(P108,Ref_Invest!$S$3:$T$31,2,FALSE)),"",VLOOKUP(P108,Ref_Invest!$S$3:$T$31,2,FALSE)))</f>
        <v/>
      </c>
      <c r="AK108" s="171" t="str">
        <f>IF(AND(W108&gt;Ref_Invest!$E$46,AA108="",AE108=""),"Deux devis comparatifs (montants éligibles) doivent être renseignés pour cette dépense",IF(AND(W108&gt;Ref_Invest!$E$46,AE108=""),"Un second devis comparatif doit être renseigné (montant éligible) pour cette dépense",IF(AND(W108&gt;=Ref_Invest!$E$45,AA108=""),"Un devis comparatif (montant éligible) doit être renseigné pour cette dépense","")))</f>
        <v/>
      </c>
    </row>
    <row r="109" spans="1:37">
      <c r="A109" s="114" t="str">
        <f>IF(C109=" ","",VLOOKUP(C109,Ref_Invest!$E$3:$H$33,4,FALSE))</f>
        <v/>
      </c>
      <c r="B109" s="114" t="str">
        <f t="shared" si="37"/>
        <v/>
      </c>
      <c r="C109" s="320" t="str">
        <f>IF(Saisie_usager!F109&lt;&gt;"",Saisie_usager!F109," ")</f>
        <v xml:space="preserve"> </v>
      </c>
      <c r="D109" s="321"/>
      <c r="E109" s="321"/>
      <c r="F109" s="322"/>
      <c r="G109" s="320" t="str">
        <f>IF(Saisie_usager!J109&lt;&gt;"",Saisie_usager!J109,"")</f>
        <v/>
      </c>
      <c r="H109" s="321"/>
      <c r="I109" s="322"/>
      <c r="J109" s="175" t="str">
        <f>IF(Saisie_usager!M109&lt;&gt;"",Saisie_usager!M109,"")</f>
        <v/>
      </c>
      <c r="K109" s="113"/>
      <c r="L109" s="173" t="str">
        <f>IF(K109="",Saisie_usager!O109,K109*VLOOKUP($C109,Ref_Invest!$E$3:$K$31,7,FALSE))</f>
        <v/>
      </c>
      <c r="M109" s="165" t="str">
        <f>IF(Saisie_usager!P109&lt;&gt;"",Saisie_usager!P109,"")</f>
        <v/>
      </c>
      <c r="N109" s="6" t="str">
        <f>IF(Saisie_usager!Q109&lt;&gt;"",Saisie_usager!Q109,"")</f>
        <v/>
      </c>
      <c r="O109" s="166" t="str">
        <f>IF(Saisie_usager!R109&lt;&gt;"",Saisie_usager!R109,"")</f>
        <v/>
      </c>
      <c r="P109" s="263" t="str">
        <f>IF(Saisie_usager!F109&lt;&gt;"",Saisie_usager!F109,"")</f>
        <v/>
      </c>
      <c r="Q109" s="323"/>
      <c r="R109" s="323"/>
      <c r="S109" s="244"/>
      <c r="T109" s="324"/>
      <c r="U109" s="325"/>
      <c r="V109" s="326"/>
      <c r="W109" s="5"/>
      <c r="X109" s="165" t="str">
        <f>IF(Saisie_usager!T109&lt;&gt;"",Saisie_usager!T109,"")</f>
        <v/>
      </c>
      <c r="Y109" s="6" t="str">
        <f>IF(Saisie_usager!U109&lt;&gt;"",Saisie_usager!U109,"")</f>
        <v/>
      </c>
      <c r="Z109" s="166" t="str">
        <f>IF(Saisie_usager!V109&lt;&gt;"",Saisie_usager!V109,"")</f>
        <v/>
      </c>
      <c r="AA109" s="5"/>
      <c r="AB109" s="165" t="str">
        <f>IF(Saisie_usager!W109&lt;&gt;"",Saisie_usager!W109,"")</f>
        <v/>
      </c>
      <c r="AC109" s="6" t="str">
        <f>IF(Saisie_usager!X109&lt;&gt;"",Saisie_usager!X109,"")</f>
        <v/>
      </c>
      <c r="AD109" s="166" t="str">
        <f>IF(Saisie_usager!Y109&lt;&gt;"",Saisie_usager!Y109,"")</f>
        <v/>
      </c>
      <c r="AE109" s="5"/>
      <c r="AF109" s="167" t="str">
        <f t="shared" si="35"/>
        <v/>
      </c>
      <c r="AG109" s="176" t="str">
        <f>IF(ISNA(VLOOKUP(P109,Ref_Invest!$E$3:$F$31,2,FALSE)),"",IF(VLOOKUP(P109,Ref_Invest!$E$3:$F$31,2,FALSE)=0,"",VLOOKUP(P109,Ref_Invest!$E$3:$F$31,2,FALSE)))</f>
        <v/>
      </c>
      <c r="AH109" s="174" t="str">
        <f t="shared" si="38"/>
        <v/>
      </c>
      <c r="AI109" s="170" t="str">
        <f t="shared" si="36"/>
        <v/>
      </c>
      <c r="AJ109" s="85" t="str">
        <f>IF(C109="","",IF(ISNA(VLOOKUP(P109,Ref_Invest!$S$3:$T$31,2,FALSE)),"",VLOOKUP(P109,Ref_Invest!$S$3:$T$31,2,FALSE)))</f>
        <v/>
      </c>
      <c r="AK109" s="171" t="str">
        <f>IF(AND(W109&gt;Ref_Invest!$E$46,AA109="",AE109=""),"Deux devis comparatifs (montants éligibles) doivent être renseignés pour cette dépense",IF(AND(W109&gt;Ref_Invest!$E$46,AE109=""),"Un second devis comparatif doit être renseigné (montant éligible) pour cette dépense",IF(AND(W109&gt;=Ref_Invest!$E$45,AA109=""),"Un devis comparatif (montant éligible) doit être renseigné pour cette dépense","")))</f>
        <v/>
      </c>
    </row>
    <row r="110" spans="1:37">
      <c r="A110" s="114" t="str">
        <f>IF(C110=" ","",VLOOKUP(C110,Ref_Invest!$E$3:$H$33,4,FALSE))</f>
        <v/>
      </c>
      <c r="B110" s="114" t="str">
        <f t="shared" si="37"/>
        <v/>
      </c>
      <c r="C110" s="320" t="str">
        <f>IF(Saisie_usager!F110&lt;&gt;"",Saisie_usager!F110," ")</f>
        <v xml:space="preserve"> </v>
      </c>
      <c r="D110" s="321"/>
      <c r="E110" s="321"/>
      <c r="F110" s="322"/>
      <c r="G110" s="320" t="str">
        <f>IF(Saisie_usager!J110&lt;&gt;"",Saisie_usager!J110,"")</f>
        <v/>
      </c>
      <c r="H110" s="321"/>
      <c r="I110" s="322"/>
      <c r="J110" s="175" t="str">
        <f>IF(Saisie_usager!M110&lt;&gt;"",Saisie_usager!M110,"")</f>
        <v/>
      </c>
      <c r="K110" s="113"/>
      <c r="L110" s="173" t="str">
        <f>IF(K110="",Saisie_usager!O110,K110*VLOOKUP($C110,Ref_Invest!$E$3:$K$31,7,FALSE))</f>
        <v/>
      </c>
      <c r="M110" s="165" t="str">
        <f>IF(Saisie_usager!P110&lt;&gt;"",Saisie_usager!P110,"")</f>
        <v/>
      </c>
      <c r="N110" s="6" t="str">
        <f>IF(Saisie_usager!Q110&lt;&gt;"",Saisie_usager!Q110,"")</f>
        <v/>
      </c>
      <c r="O110" s="166" t="str">
        <f>IF(Saisie_usager!R110&lt;&gt;"",Saisie_usager!R110,"")</f>
        <v/>
      </c>
      <c r="P110" s="263" t="str">
        <f>IF(Saisie_usager!F110&lt;&gt;"",Saisie_usager!F110,"")</f>
        <v/>
      </c>
      <c r="Q110" s="323"/>
      <c r="R110" s="323"/>
      <c r="S110" s="244"/>
      <c r="T110" s="324"/>
      <c r="U110" s="325"/>
      <c r="V110" s="326"/>
      <c r="W110" s="5"/>
      <c r="X110" s="165" t="str">
        <f>IF(Saisie_usager!T110&lt;&gt;"",Saisie_usager!T110,"")</f>
        <v/>
      </c>
      <c r="Y110" s="6" t="str">
        <f>IF(Saisie_usager!U110&lt;&gt;"",Saisie_usager!U110,"")</f>
        <v/>
      </c>
      <c r="Z110" s="166" t="str">
        <f>IF(Saisie_usager!V110&lt;&gt;"",Saisie_usager!V110,"")</f>
        <v/>
      </c>
      <c r="AA110" s="5"/>
      <c r="AB110" s="165" t="str">
        <f>IF(Saisie_usager!W110&lt;&gt;"",Saisie_usager!W110,"")</f>
        <v/>
      </c>
      <c r="AC110" s="6" t="str">
        <f>IF(Saisie_usager!X110&lt;&gt;"",Saisie_usager!X110,"")</f>
        <v/>
      </c>
      <c r="AD110" s="166" t="str">
        <f>IF(Saisie_usager!Y110&lt;&gt;"",Saisie_usager!Y110,"")</f>
        <v/>
      </c>
      <c r="AE110" s="5"/>
      <c r="AF110" s="167" t="str">
        <f t="shared" si="35"/>
        <v/>
      </c>
      <c r="AG110" s="176" t="str">
        <f>IF(ISNA(VLOOKUP(P110,Ref_Invest!$E$3:$F$31,2,FALSE)),"",IF(VLOOKUP(P110,Ref_Invest!$E$3:$F$31,2,FALSE)=0,"",VLOOKUP(P110,Ref_Invest!$E$3:$F$31,2,FALSE)))</f>
        <v/>
      </c>
      <c r="AH110" s="174" t="str">
        <f t="shared" si="38"/>
        <v/>
      </c>
      <c r="AI110" s="170" t="str">
        <f t="shared" si="36"/>
        <v/>
      </c>
      <c r="AJ110" s="85" t="str">
        <f>IF(C110="","",IF(ISNA(VLOOKUP(P110,Ref_Invest!$S$3:$T$31,2,FALSE)),"",VLOOKUP(P110,Ref_Invest!$S$3:$T$31,2,FALSE)))</f>
        <v/>
      </c>
      <c r="AK110" s="171" t="str">
        <f>IF(AND(W110&gt;Ref_Invest!$E$46,AA110="",AE110=""),"Deux devis comparatifs (montants éligibles) doivent être renseignés pour cette dépense",IF(AND(W110&gt;Ref_Invest!$E$46,AE110=""),"Un second devis comparatif doit être renseigné (montant éligible) pour cette dépense",IF(AND(W110&gt;=Ref_Invest!$E$45,AA110=""),"Un devis comparatif (montant éligible) doit être renseigné pour cette dépense","")))</f>
        <v/>
      </c>
    </row>
    <row r="111" spans="1:37">
      <c r="A111" s="114" t="str">
        <f>IF(C111=" ","",VLOOKUP(C111,Ref_Invest!$E$3:$H$33,4,FALSE))</f>
        <v/>
      </c>
      <c r="B111" s="114" t="str">
        <f t="shared" si="37"/>
        <v/>
      </c>
      <c r="C111" s="320" t="str">
        <f>IF(Saisie_usager!F111&lt;&gt;"",Saisie_usager!F111," ")</f>
        <v xml:space="preserve"> </v>
      </c>
      <c r="D111" s="321"/>
      <c r="E111" s="321"/>
      <c r="F111" s="322"/>
      <c r="G111" s="320" t="str">
        <f>IF(Saisie_usager!J111&lt;&gt;"",Saisie_usager!J111,"")</f>
        <v/>
      </c>
      <c r="H111" s="321"/>
      <c r="I111" s="322"/>
      <c r="J111" s="175" t="str">
        <f>IF(Saisie_usager!M111&lt;&gt;"",Saisie_usager!M111,"")</f>
        <v/>
      </c>
      <c r="K111" s="113"/>
      <c r="L111" s="173" t="str">
        <f>IF(K111="",Saisie_usager!O111,K111*VLOOKUP($C111,Ref_Invest!$E$3:$K$31,7,FALSE))</f>
        <v/>
      </c>
      <c r="M111" s="165" t="str">
        <f>IF(Saisie_usager!P111&lt;&gt;"",Saisie_usager!P111,"")</f>
        <v/>
      </c>
      <c r="N111" s="6" t="str">
        <f>IF(Saisie_usager!Q111&lt;&gt;"",Saisie_usager!Q111,"")</f>
        <v/>
      </c>
      <c r="O111" s="166" t="str">
        <f>IF(Saisie_usager!R111&lt;&gt;"",Saisie_usager!R111,"")</f>
        <v/>
      </c>
      <c r="P111" s="263" t="str">
        <f>IF(Saisie_usager!F111&lt;&gt;"",Saisie_usager!F111,"")</f>
        <v/>
      </c>
      <c r="Q111" s="323"/>
      <c r="R111" s="323"/>
      <c r="S111" s="244"/>
      <c r="T111" s="324"/>
      <c r="U111" s="325"/>
      <c r="V111" s="326"/>
      <c r="W111" s="5"/>
      <c r="X111" s="165" t="str">
        <f>IF(Saisie_usager!T111&lt;&gt;"",Saisie_usager!T111,"")</f>
        <v/>
      </c>
      <c r="Y111" s="6" t="str">
        <f>IF(Saisie_usager!U111&lt;&gt;"",Saisie_usager!U111,"")</f>
        <v/>
      </c>
      <c r="Z111" s="166" t="str">
        <f>IF(Saisie_usager!V111&lt;&gt;"",Saisie_usager!V111,"")</f>
        <v/>
      </c>
      <c r="AA111" s="5"/>
      <c r="AB111" s="165" t="str">
        <f>IF(Saisie_usager!W111&lt;&gt;"",Saisie_usager!W111,"")</f>
        <v/>
      </c>
      <c r="AC111" s="6" t="str">
        <f>IF(Saisie_usager!X111&lt;&gt;"",Saisie_usager!X111,"")</f>
        <v/>
      </c>
      <c r="AD111" s="166" t="str">
        <f>IF(Saisie_usager!Y111&lt;&gt;"",Saisie_usager!Y111,"")</f>
        <v/>
      </c>
      <c r="AE111" s="5"/>
      <c r="AF111" s="167" t="str">
        <f t="shared" si="35"/>
        <v/>
      </c>
      <c r="AG111" s="176" t="str">
        <f>IF(ISNA(VLOOKUP(P111,Ref_Invest!$E$3:$F$31,2,FALSE)),"",IF(VLOOKUP(P111,Ref_Invest!$E$3:$F$31,2,FALSE)=0,"",VLOOKUP(P111,Ref_Invest!$E$3:$F$31,2,FALSE)))</f>
        <v/>
      </c>
      <c r="AH111" s="174" t="str">
        <f t="shared" si="38"/>
        <v/>
      </c>
      <c r="AI111" s="170" t="str">
        <f t="shared" si="36"/>
        <v/>
      </c>
      <c r="AJ111" s="85" t="str">
        <f>IF(C111="","",IF(ISNA(VLOOKUP(P111,Ref_Invest!$S$3:$T$31,2,FALSE)),"",VLOOKUP(P111,Ref_Invest!$S$3:$T$31,2,FALSE)))</f>
        <v/>
      </c>
      <c r="AK111" s="171" t="str">
        <f>IF(AND(W111&gt;Ref_Invest!$E$46,AA111="",AE111=""),"Deux devis comparatifs (montants éligibles) doivent être renseignés pour cette dépense",IF(AND(W111&gt;Ref_Invest!$E$46,AE111=""),"Un second devis comparatif doit être renseigné (montant éligible) pour cette dépense",IF(AND(W111&gt;=Ref_Invest!$E$45,AA111=""),"Un devis comparatif (montant éligible) doit être renseigné pour cette dépense","")))</f>
        <v/>
      </c>
    </row>
    <row r="112" spans="1:37">
      <c r="A112" s="114" t="str">
        <f>IF(C112=" ","",VLOOKUP(C112,Ref_Invest!$E$3:$H$33,4,FALSE))</f>
        <v/>
      </c>
      <c r="B112" s="114" t="str">
        <f t="shared" si="37"/>
        <v/>
      </c>
      <c r="C112" s="320" t="str">
        <f>IF(Saisie_usager!F112&lt;&gt;"",Saisie_usager!F112," ")</f>
        <v xml:space="preserve"> </v>
      </c>
      <c r="D112" s="321"/>
      <c r="E112" s="321"/>
      <c r="F112" s="322"/>
      <c r="G112" s="320" t="str">
        <f>IF(Saisie_usager!J112&lt;&gt;"",Saisie_usager!J112,"")</f>
        <v/>
      </c>
      <c r="H112" s="321"/>
      <c r="I112" s="322"/>
      <c r="J112" s="175" t="str">
        <f>IF(Saisie_usager!M112&lt;&gt;"",Saisie_usager!M112,"")</f>
        <v/>
      </c>
      <c r="K112" s="113"/>
      <c r="L112" s="173" t="str">
        <f>IF(K112="",Saisie_usager!O112,K112*VLOOKUP($C112,Ref_Invest!$E$3:$K$31,7,FALSE))</f>
        <v/>
      </c>
      <c r="M112" s="165" t="str">
        <f>IF(Saisie_usager!P112&lt;&gt;"",Saisie_usager!P112,"")</f>
        <v/>
      </c>
      <c r="N112" s="6" t="str">
        <f>IF(Saisie_usager!Q112&lt;&gt;"",Saisie_usager!Q112,"")</f>
        <v/>
      </c>
      <c r="O112" s="166" t="str">
        <f>IF(Saisie_usager!R112&lt;&gt;"",Saisie_usager!R112,"")</f>
        <v/>
      </c>
      <c r="P112" s="263" t="str">
        <f>IF(Saisie_usager!F112&lt;&gt;"",Saisie_usager!F112,"")</f>
        <v/>
      </c>
      <c r="Q112" s="323"/>
      <c r="R112" s="323"/>
      <c r="S112" s="244"/>
      <c r="T112" s="324"/>
      <c r="U112" s="325"/>
      <c r="V112" s="326"/>
      <c r="W112" s="5"/>
      <c r="X112" s="165" t="str">
        <f>IF(Saisie_usager!T112&lt;&gt;"",Saisie_usager!T112,"")</f>
        <v/>
      </c>
      <c r="Y112" s="6" t="str">
        <f>IF(Saisie_usager!U112&lt;&gt;"",Saisie_usager!U112,"")</f>
        <v/>
      </c>
      <c r="Z112" s="166" t="str">
        <f>IF(Saisie_usager!V112&lt;&gt;"",Saisie_usager!V112,"")</f>
        <v/>
      </c>
      <c r="AA112" s="5"/>
      <c r="AB112" s="165" t="str">
        <f>IF(Saisie_usager!W112&lt;&gt;"",Saisie_usager!W112,"")</f>
        <v/>
      </c>
      <c r="AC112" s="6" t="str">
        <f>IF(Saisie_usager!X112&lt;&gt;"",Saisie_usager!X112,"")</f>
        <v/>
      </c>
      <c r="AD112" s="166" t="str">
        <f>IF(Saisie_usager!Y112&lt;&gt;"",Saisie_usager!Y112,"")</f>
        <v/>
      </c>
      <c r="AE112" s="5"/>
      <c r="AF112" s="167" t="str">
        <f t="shared" si="35"/>
        <v/>
      </c>
      <c r="AG112" s="176" t="str">
        <f>IF(ISNA(VLOOKUP(P112,Ref_Invest!$E$3:$F$31,2,FALSE)),"",IF(VLOOKUP(P112,Ref_Invest!$E$3:$F$31,2,FALSE)=0,"",VLOOKUP(P112,Ref_Invest!$E$3:$F$31,2,FALSE)))</f>
        <v/>
      </c>
      <c r="AH112" s="174" t="str">
        <f t="shared" si="38"/>
        <v/>
      </c>
      <c r="AI112" s="170" t="str">
        <f t="shared" si="36"/>
        <v/>
      </c>
      <c r="AJ112" s="85" t="str">
        <f>IF(C112="","",IF(ISNA(VLOOKUP(P112,Ref_Invest!$S$3:$T$31,2,FALSE)),"",VLOOKUP(P112,Ref_Invest!$S$3:$T$31,2,FALSE)))</f>
        <v/>
      </c>
      <c r="AK112" s="171" t="str">
        <f>IF(AND(W112&gt;Ref_Invest!$E$46,AA112="",AE112=""),"Deux devis comparatifs (montants éligibles) doivent être renseignés pour cette dépense",IF(AND(W112&gt;Ref_Invest!$E$46,AE112=""),"Un second devis comparatif doit être renseigné (montant éligible) pour cette dépense",IF(AND(W112&gt;=Ref_Invest!$E$45,AA112=""),"Un devis comparatif (montant éligible) doit être renseigné pour cette dépense","")))</f>
        <v/>
      </c>
    </row>
    <row r="113" spans="1:37">
      <c r="A113" s="114" t="str">
        <f>IF(C113=" ","",VLOOKUP(C113,Ref_Invest!$E$3:$H$33,4,FALSE))</f>
        <v/>
      </c>
      <c r="B113" s="114" t="str">
        <f t="shared" si="37"/>
        <v/>
      </c>
      <c r="C113" s="320" t="str">
        <f>IF(Saisie_usager!F113&lt;&gt;"",Saisie_usager!F113," ")</f>
        <v xml:space="preserve"> </v>
      </c>
      <c r="D113" s="321"/>
      <c r="E113" s="321"/>
      <c r="F113" s="322"/>
      <c r="G113" s="320" t="str">
        <f>IF(Saisie_usager!J113&lt;&gt;"",Saisie_usager!J113,"")</f>
        <v/>
      </c>
      <c r="H113" s="321"/>
      <c r="I113" s="322"/>
      <c r="J113" s="175" t="str">
        <f>IF(Saisie_usager!M113&lt;&gt;"",Saisie_usager!M113,"")</f>
        <v/>
      </c>
      <c r="K113" s="113"/>
      <c r="L113" s="173" t="str">
        <f>IF(K113="",Saisie_usager!O113,K113*VLOOKUP($C113,Ref_Invest!$E$3:$K$31,7,FALSE))</f>
        <v/>
      </c>
      <c r="M113" s="165" t="str">
        <f>IF(Saisie_usager!P113&lt;&gt;"",Saisie_usager!P113,"")</f>
        <v/>
      </c>
      <c r="N113" s="6" t="str">
        <f>IF(Saisie_usager!Q113&lt;&gt;"",Saisie_usager!Q113,"")</f>
        <v/>
      </c>
      <c r="O113" s="166" t="str">
        <f>IF(Saisie_usager!R113&lt;&gt;"",Saisie_usager!R113,"")</f>
        <v/>
      </c>
      <c r="P113" s="263" t="str">
        <f>IF(Saisie_usager!F113&lt;&gt;"",Saisie_usager!F113,"")</f>
        <v/>
      </c>
      <c r="Q113" s="323"/>
      <c r="R113" s="323"/>
      <c r="S113" s="244"/>
      <c r="T113" s="324"/>
      <c r="U113" s="325"/>
      <c r="V113" s="326"/>
      <c r="W113" s="5"/>
      <c r="X113" s="165" t="str">
        <f>IF(Saisie_usager!T113&lt;&gt;"",Saisie_usager!T113,"")</f>
        <v/>
      </c>
      <c r="Y113" s="6" t="str">
        <f>IF(Saisie_usager!U113&lt;&gt;"",Saisie_usager!U113,"")</f>
        <v/>
      </c>
      <c r="Z113" s="166" t="str">
        <f>IF(Saisie_usager!V113&lt;&gt;"",Saisie_usager!V113,"")</f>
        <v/>
      </c>
      <c r="AA113" s="5"/>
      <c r="AB113" s="165" t="str">
        <f>IF(Saisie_usager!W113&lt;&gt;"",Saisie_usager!W113,"")</f>
        <v/>
      </c>
      <c r="AC113" s="6" t="str">
        <f>IF(Saisie_usager!X113&lt;&gt;"",Saisie_usager!X113,"")</f>
        <v/>
      </c>
      <c r="AD113" s="166" t="str">
        <f>IF(Saisie_usager!Y113&lt;&gt;"",Saisie_usager!Y113,"")</f>
        <v/>
      </c>
      <c r="AE113" s="5"/>
      <c r="AF113" s="167" t="str">
        <f t="shared" si="35"/>
        <v/>
      </c>
      <c r="AG113" s="176" t="str">
        <f>IF(ISNA(VLOOKUP(P113,Ref_Invest!$E$3:$F$31,2,FALSE)),"",IF(VLOOKUP(P113,Ref_Invest!$E$3:$F$31,2,FALSE)=0,"",VLOOKUP(P113,Ref_Invest!$E$3:$F$31,2,FALSE)))</f>
        <v/>
      </c>
      <c r="AH113" s="174" t="str">
        <f t="shared" si="38"/>
        <v/>
      </c>
      <c r="AI113" s="170" t="str">
        <f t="shared" si="36"/>
        <v/>
      </c>
      <c r="AJ113" s="85" t="str">
        <f>IF(C113="","",IF(ISNA(VLOOKUP(P113,Ref_Invest!$S$3:$T$31,2,FALSE)),"",VLOOKUP(P113,Ref_Invest!$S$3:$T$31,2,FALSE)))</f>
        <v/>
      </c>
      <c r="AK113" s="171" t="str">
        <f>IF(AND(W113&gt;Ref_Invest!$E$46,AA113="",AE113=""),"Deux devis comparatifs (montants éligibles) doivent être renseignés pour cette dépense",IF(AND(W113&gt;Ref_Invest!$E$46,AE113=""),"Un second devis comparatif doit être renseigné (montant éligible) pour cette dépense",IF(AND(W113&gt;=Ref_Invest!$E$45,AA113=""),"Un devis comparatif (montant éligible) doit être renseigné pour cette dépense","")))</f>
        <v/>
      </c>
    </row>
    <row r="114" spans="1:37">
      <c r="A114" s="114" t="str">
        <f>IF(C114=" ","",VLOOKUP(C114,Ref_Invest!$E$3:$H$33,4,FALSE))</f>
        <v/>
      </c>
      <c r="B114" s="114" t="str">
        <f t="shared" si="37"/>
        <v/>
      </c>
      <c r="C114" s="320" t="str">
        <f>IF(Saisie_usager!F114&lt;&gt;"",Saisie_usager!F114," ")</f>
        <v xml:space="preserve"> </v>
      </c>
      <c r="D114" s="321"/>
      <c r="E114" s="321"/>
      <c r="F114" s="322"/>
      <c r="G114" s="320" t="str">
        <f>IF(Saisie_usager!J114&lt;&gt;"",Saisie_usager!J114,"")</f>
        <v/>
      </c>
      <c r="H114" s="321"/>
      <c r="I114" s="322"/>
      <c r="J114" s="175" t="str">
        <f>IF(Saisie_usager!M114&lt;&gt;"",Saisie_usager!M114,"")</f>
        <v/>
      </c>
      <c r="K114" s="113"/>
      <c r="L114" s="173" t="str">
        <f>IF(K114="",Saisie_usager!O114,K114*VLOOKUP($C114,Ref_Invest!$E$3:$K$31,7,FALSE))</f>
        <v/>
      </c>
      <c r="M114" s="165" t="str">
        <f>IF(Saisie_usager!P114&lt;&gt;"",Saisie_usager!P114,"")</f>
        <v/>
      </c>
      <c r="N114" s="6" t="str">
        <f>IF(Saisie_usager!Q114&lt;&gt;"",Saisie_usager!Q114,"")</f>
        <v/>
      </c>
      <c r="O114" s="166" t="str">
        <f>IF(Saisie_usager!R114&lt;&gt;"",Saisie_usager!R114,"")</f>
        <v/>
      </c>
      <c r="P114" s="263" t="str">
        <f>IF(Saisie_usager!F114&lt;&gt;"",Saisie_usager!F114,"")</f>
        <v/>
      </c>
      <c r="Q114" s="323"/>
      <c r="R114" s="323"/>
      <c r="S114" s="244"/>
      <c r="T114" s="324"/>
      <c r="U114" s="325"/>
      <c r="V114" s="326"/>
      <c r="W114" s="5"/>
      <c r="X114" s="165" t="str">
        <f>IF(Saisie_usager!T114&lt;&gt;"",Saisie_usager!T114,"")</f>
        <v/>
      </c>
      <c r="Y114" s="6" t="str">
        <f>IF(Saisie_usager!U114&lt;&gt;"",Saisie_usager!U114,"")</f>
        <v/>
      </c>
      <c r="Z114" s="166" t="str">
        <f>IF(Saisie_usager!V114&lt;&gt;"",Saisie_usager!V114,"")</f>
        <v/>
      </c>
      <c r="AA114" s="5"/>
      <c r="AB114" s="165" t="str">
        <f>IF(Saisie_usager!W114&lt;&gt;"",Saisie_usager!W114,"")</f>
        <v/>
      </c>
      <c r="AC114" s="6" t="str">
        <f>IF(Saisie_usager!X114&lt;&gt;"",Saisie_usager!X114,"")</f>
        <v/>
      </c>
      <c r="AD114" s="166" t="str">
        <f>IF(Saisie_usager!Y114&lt;&gt;"",Saisie_usager!Y114,"")</f>
        <v/>
      </c>
      <c r="AE114" s="5"/>
      <c r="AF114" s="167" t="str">
        <f t="shared" si="35"/>
        <v/>
      </c>
      <c r="AG114" s="176" t="str">
        <f>IF(ISNA(VLOOKUP(P114,Ref_Invest!$E$3:$F$31,2,FALSE)),"",IF(VLOOKUP(P114,Ref_Invest!$E$3:$F$31,2,FALSE)=0,"",VLOOKUP(P114,Ref_Invest!$E$3:$F$31,2,FALSE)))</f>
        <v/>
      </c>
      <c r="AH114" s="174" t="str">
        <f t="shared" si="38"/>
        <v/>
      </c>
      <c r="AI114" s="170" t="str">
        <f t="shared" si="36"/>
        <v/>
      </c>
      <c r="AJ114" s="85" t="str">
        <f>IF(C114="","",IF(ISNA(VLOOKUP(P114,Ref_Invest!$S$3:$T$31,2,FALSE)),"",VLOOKUP(P114,Ref_Invest!$S$3:$T$31,2,FALSE)))</f>
        <v/>
      </c>
      <c r="AK114" s="171" t="str">
        <f>IF(AND(W114&gt;Ref_Invest!$E$46,AA114="",AE114=""),"Deux devis comparatifs (montants éligibles) doivent être renseignés pour cette dépense",IF(AND(W114&gt;Ref_Invest!$E$46,AE114=""),"Un second devis comparatif doit être renseigné (montant éligible) pour cette dépense",IF(AND(W114&gt;=Ref_Invest!$E$45,AA114=""),"Un devis comparatif (montant éligible) doit être renseigné pour cette dépense","")))</f>
        <v/>
      </c>
    </row>
    <row r="115" spans="1:37">
      <c r="A115" s="114" t="str">
        <f>IF(C115=" ","",VLOOKUP(C115,Ref_Invest!$E$3:$H$33,4,FALSE))</f>
        <v/>
      </c>
      <c r="B115" s="114" t="str">
        <f t="shared" si="37"/>
        <v/>
      </c>
      <c r="C115" s="320" t="str">
        <f>IF(Saisie_usager!F115&lt;&gt;"",Saisie_usager!F115," ")</f>
        <v xml:space="preserve"> </v>
      </c>
      <c r="D115" s="321"/>
      <c r="E115" s="321"/>
      <c r="F115" s="322"/>
      <c r="G115" s="320" t="str">
        <f>IF(Saisie_usager!J115&lt;&gt;"",Saisie_usager!J115,"")</f>
        <v/>
      </c>
      <c r="H115" s="321"/>
      <c r="I115" s="322"/>
      <c r="J115" s="175" t="str">
        <f>IF(Saisie_usager!M115&lt;&gt;"",Saisie_usager!M115,"")</f>
        <v/>
      </c>
      <c r="K115" s="113"/>
      <c r="L115" s="173" t="str">
        <f>IF(K115="",Saisie_usager!O115,K115*VLOOKUP($C115,Ref_Invest!$E$3:$K$31,7,FALSE))</f>
        <v/>
      </c>
      <c r="M115" s="165" t="str">
        <f>IF(Saisie_usager!P115&lt;&gt;"",Saisie_usager!P115,"")</f>
        <v/>
      </c>
      <c r="N115" s="6" t="str">
        <f>IF(Saisie_usager!Q115&lt;&gt;"",Saisie_usager!Q115,"")</f>
        <v/>
      </c>
      <c r="O115" s="166" t="str">
        <f>IF(Saisie_usager!R115&lt;&gt;"",Saisie_usager!R115,"")</f>
        <v/>
      </c>
      <c r="P115" s="263" t="str">
        <f>IF(Saisie_usager!F115&lt;&gt;"",Saisie_usager!F115,"")</f>
        <v/>
      </c>
      <c r="Q115" s="323"/>
      <c r="R115" s="323"/>
      <c r="S115" s="244"/>
      <c r="T115" s="324"/>
      <c r="U115" s="325"/>
      <c r="V115" s="326"/>
      <c r="W115" s="5"/>
      <c r="X115" s="165" t="str">
        <f>IF(Saisie_usager!T115&lt;&gt;"",Saisie_usager!T115,"")</f>
        <v/>
      </c>
      <c r="Y115" s="6" t="str">
        <f>IF(Saisie_usager!U115&lt;&gt;"",Saisie_usager!U115,"")</f>
        <v/>
      </c>
      <c r="Z115" s="166" t="str">
        <f>IF(Saisie_usager!V115&lt;&gt;"",Saisie_usager!V115,"")</f>
        <v/>
      </c>
      <c r="AA115" s="5"/>
      <c r="AB115" s="165" t="str">
        <f>IF(Saisie_usager!W115&lt;&gt;"",Saisie_usager!W115,"")</f>
        <v/>
      </c>
      <c r="AC115" s="6" t="str">
        <f>IF(Saisie_usager!X115&lt;&gt;"",Saisie_usager!X115,"")</f>
        <v/>
      </c>
      <c r="AD115" s="166" t="str">
        <f>IF(Saisie_usager!Y115&lt;&gt;"",Saisie_usager!Y115,"")</f>
        <v/>
      </c>
      <c r="AE115" s="5"/>
      <c r="AF115" s="167" t="str">
        <f t="shared" si="35"/>
        <v/>
      </c>
      <c r="AG115" s="176" t="str">
        <f>IF(ISNA(VLOOKUP(P115,Ref_Invest!$E$3:$F$31,2,FALSE)),"",IF(VLOOKUP(P115,Ref_Invest!$E$3:$F$31,2,FALSE)=0,"",VLOOKUP(P115,Ref_Invest!$E$3:$F$31,2,FALSE)))</f>
        <v/>
      </c>
      <c r="AH115" s="174" t="str">
        <f t="shared" si="38"/>
        <v/>
      </c>
      <c r="AI115" s="170" t="str">
        <f t="shared" si="36"/>
        <v/>
      </c>
      <c r="AJ115" s="85" t="str">
        <f>IF(C115="","",IF(ISNA(VLOOKUP(P115,Ref_Invest!$S$3:$T$31,2,FALSE)),"",VLOOKUP(P115,Ref_Invest!$S$3:$T$31,2,FALSE)))</f>
        <v/>
      </c>
      <c r="AK115" s="171" t="str">
        <f>IF(AND(W115&gt;Ref_Invest!$E$46,AA115="",AE115=""),"Deux devis comparatifs (montants éligibles) doivent être renseignés pour cette dépense",IF(AND(W115&gt;Ref_Invest!$E$46,AE115=""),"Un second devis comparatif doit être renseigné (montant éligible) pour cette dépense",IF(AND(W115&gt;=Ref_Invest!$E$45,AA115=""),"Un devis comparatif (montant éligible) doit être renseigné pour cette dépense","")))</f>
        <v/>
      </c>
    </row>
    <row r="116" spans="1:37">
      <c r="A116" s="114" t="str">
        <f>IF(C116=" ","",VLOOKUP(C116,Ref_Invest!$E$3:$H$33,4,FALSE))</f>
        <v/>
      </c>
      <c r="B116" s="114" t="str">
        <f t="shared" si="37"/>
        <v/>
      </c>
      <c r="C116" s="320" t="str">
        <f>IF(Saisie_usager!F116&lt;&gt;"",Saisie_usager!F116," ")</f>
        <v xml:space="preserve"> </v>
      </c>
      <c r="D116" s="321"/>
      <c r="E116" s="321"/>
      <c r="F116" s="322"/>
      <c r="G116" s="320" t="str">
        <f>IF(Saisie_usager!J116&lt;&gt;"",Saisie_usager!J116,"")</f>
        <v/>
      </c>
      <c r="H116" s="321"/>
      <c r="I116" s="322"/>
      <c r="J116" s="175" t="str">
        <f>IF(Saisie_usager!M116&lt;&gt;"",Saisie_usager!M116,"")</f>
        <v/>
      </c>
      <c r="K116" s="113"/>
      <c r="L116" s="173" t="str">
        <f>IF(K116="",Saisie_usager!O116,K116*VLOOKUP($C116,Ref_Invest!$E$3:$K$31,7,FALSE))</f>
        <v/>
      </c>
      <c r="M116" s="165" t="str">
        <f>IF(Saisie_usager!P116&lt;&gt;"",Saisie_usager!P116,"")</f>
        <v/>
      </c>
      <c r="N116" s="6" t="str">
        <f>IF(Saisie_usager!Q116&lt;&gt;"",Saisie_usager!Q116,"")</f>
        <v/>
      </c>
      <c r="O116" s="166" t="str">
        <f>IF(Saisie_usager!R116&lt;&gt;"",Saisie_usager!R116,"")</f>
        <v/>
      </c>
      <c r="P116" s="263" t="str">
        <f>IF(Saisie_usager!F116&lt;&gt;"",Saisie_usager!F116,"")</f>
        <v/>
      </c>
      <c r="Q116" s="323"/>
      <c r="R116" s="323"/>
      <c r="S116" s="244"/>
      <c r="T116" s="324"/>
      <c r="U116" s="325"/>
      <c r="V116" s="326"/>
      <c r="W116" s="5"/>
      <c r="X116" s="165" t="str">
        <f>IF(Saisie_usager!T116&lt;&gt;"",Saisie_usager!T116,"")</f>
        <v/>
      </c>
      <c r="Y116" s="6" t="str">
        <f>IF(Saisie_usager!U116&lt;&gt;"",Saisie_usager!U116,"")</f>
        <v/>
      </c>
      <c r="Z116" s="166" t="str">
        <f>IF(Saisie_usager!V116&lt;&gt;"",Saisie_usager!V116,"")</f>
        <v/>
      </c>
      <c r="AA116" s="5"/>
      <c r="AB116" s="165" t="str">
        <f>IF(Saisie_usager!W116&lt;&gt;"",Saisie_usager!W116,"")</f>
        <v/>
      </c>
      <c r="AC116" s="6" t="str">
        <f>IF(Saisie_usager!X116&lt;&gt;"",Saisie_usager!X116,"")</f>
        <v/>
      </c>
      <c r="AD116" s="166" t="str">
        <f>IF(Saisie_usager!Y116&lt;&gt;"",Saisie_usager!Y116,"")</f>
        <v/>
      </c>
      <c r="AE116" s="5"/>
      <c r="AF116" s="167" t="str">
        <f t="shared" ref="AF116:AF147" si="39">IF(L116&lt;&gt;"",L116,IF(AK116&lt;&gt;"","",IF(W116="","",MIN(W116,IF(AA116="",999999,1.15*AA116),IF(AE116="",999999,1.15*AE116)))))</f>
        <v/>
      </c>
      <c r="AG116" s="176" t="str">
        <f>IF(ISNA(VLOOKUP(P116,Ref_Invest!$E$3:$F$31,2,FALSE)),"",IF(VLOOKUP(P116,Ref_Invest!$E$3:$F$31,2,FALSE)=0,"",VLOOKUP(P116,Ref_Invest!$E$3:$F$31,2,FALSE)))</f>
        <v/>
      </c>
      <c r="AH116" s="174" t="str">
        <f t="shared" si="38"/>
        <v/>
      </c>
      <c r="AI116" s="170" t="str">
        <f t="shared" ref="AI116:AI147" si="40">IF(AH116="","",IF(A116&lt;&gt;"i",AH116*$AI$17/$AH$17,AH116/$AH$15*$AI$16))</f>
        <v/>
      </c>
      <c r="AJ116" s="85" t="str">
        <f>IF(C116="","",IF(ISNA(VLOOKUP(P116,Ref_Invest!$S$3:$T$31,2,FALSE)),"",VLOOKUP(P116,Ref_Invest!$S$3:$T$31,2,FALSE)))</f>
        <v/>
      </c>
      <c r="AK116" s="171" t="str">
        <f>IF(AND(W116&gt;Ref_Invest!$E$46,AA116="",AE116=""),"Deux devis comparatifs (montants éligibles) doivent être renseignés pour cette dépense",IF(AND(W116&gt;Ref_Invest!$E$46,AE116=""),"Un second devis comparatif doit être renseigné (montant éligible) pour cette dépense",IF(AND(W116&gt;=Ref_Invest!$E$45,AA116=""),"Un devis comparatif (montant éligible) doit être renseigné pour cette dépense","")))</f>
        <v/>
      </c>
    </row>
    <row r="117" spans="1:37">
      <c r="A117" s="114" t="str">
        <f>IF(C117=" ","",VLOOKUP(C117,Ref_Invest!$E$3:$H$33,4,FALSE))</f>
        <v/>
      </c>
      <c r="B117" s="114" t="str">
        <f t="shared" si="37"/>
        <v/>
      </c>
      <c r="C117" s="320" t="str">
        <f>IF(Saisie_usager!F117&lt;&gt;"",Saisie_usager!F117," ")</f>
        <v xml:space="preserve"> </v>
      </c>
      <c r="D117" s="321"/>
      <c r="E117" s="321"/>
      <c r="F117" s="322"/>
      <c r="G117" s="320" t="str">
        <f>IF(Saisie_usager!J117&lt;&gt;"",Saisie_usager!J117,"")</f>
        <v/>
      </c>
      <c r="H117" s="321"/>
      <c r="I117" s="322"/>
      <c r="J117" s="175" t="str">
        <f>IF(Saisie_usager!M117&lt;&gt;"",Saisie_usager!M117,"")</f>
        <v/>
      </c>
      <c r="K117" s="113"/>
      <c r="L117" s="173" t="str">
        <f>IF(K117="",Saisie_usager!O117,K117*VLOOKUP($C117,Ref_Invest!$E$3:$K$31,7,FALSE))</f>
        <v/>
      </c>
      <c r="M117" s="165" t="str">
        <f>IF(Saisie_usager!P117&lt;&gt;"",Saisie_usager!P117,"")</f>
        <v/>
      </c>
      <c r="N117" s="6" t="str">
        <f>IF(Saisie_usager!Q117&lt;&gt;"",Saisie_usager!Q117,"")</f>
        <v/>
      </c>
      <c r="O117" s="166" t="str">
        <f>IF(Saisie_usager!R117&lt;&gt;"",Saisie_usager!R117,"")</f>
        <v/>
      </c>
      <c r="P117" s="263" t="str">
        <f>IF(Saisie_usager!F117&lt;&gt;"",Saisie_usager!F117,"")</f>
        <v/>
      </c>
      <c r="Q117" s="323"/>
      <c r="R117" s="323"/>
      <c r="S117" s="244"/>
      <c r="T117" s="324"/>
      <c r="U117" s="325"/>
      <c r="V117" s="326"/>
      <c r="W117" s="5"/>
      <c r="X117" s="165" t="str">
        <f>IF(Saisie_usager!T117&lt;&gt;"",Saisie_usager!T117,"")</f>
        <v/>
      </c>
      <c r="Y117" s="6" t="str">
        <f>IF(Saisie_usager!U117&lt;&gt;"",Saisie_usager!U117,"")</f>
        <v/>
      </c>
      <c r="Z117" s="166" t="str">
        <f>IF(Saisie_usager!V117&lt;&gt;"",Saisie_usager!V117,"")</f>
        <v/>
      </c>
      <c r="AA117" s="5"/>
      <c r="AB117" s="165" t="str">
        <f>IF(Saisie_usager!W117&lt;&gt;"",Saisie_usager!W117,"")</f>
        <v/>
      </c>
      <c r="AC117" s="6" t="str">
        <f>IF(Saisie_usager!X117&lt;&gt;"",Saisie_usager!X117,"")</f>
        <v/>
      </c>
      <c r="AD117" s="166" t="str">
        <f>IF(Saisie_usager!Y117&lt;&gt;"",Saisie_usager!Y117,"")</f>
        <v/>
      </c>
      <c r="AE117" s="5"/>
      <c r="AF117" s="167" t="str">
        <f t="shared" si="39"/>
        <v/>
      </c>
      <c r="AG117" s="176" t="str">
        <f>IF(ISNA(VLOOKUP(P117,Ref_Invest!$E$3:$F$31,2,FALSE)),"",IF(VLOOKUP(P117,Ref_Invest!$E$3:$F$31,2,FALSE)=0,"",VLOOKUP(P117,Ref_Invest!$E$3:$F$31,2,FALSE)))</f>
        <v/>
      </c>
      <c r="AH117" s="174" t="str">
        <f t="shared" si="38"/>
        <v/>
      </c>
      <c r="AI117" s="170" t="str">
        <f t="shared" si="40"/>
        <v/>
      </c>
      <c r="AJ117" s="85" t="str">
        <f>IF(C117="","",IF(ISNA(VLOOKUP(P117,Ref_Invest!$S$3:$T$31,2,FALSE)),"",VLOOKUP(P117,Ref_Invest!$S$3:$T$31,2,FALSE)))</f>
        <v/>
      </c>
      <c r="AK117" s="171" t="str">
        <f>IF(AND(W117&gt;Ref_Invest!$E$46,AA117="",AE117=""),"Deux devis comparatifs (montants éligibles) doivent être renseignés pour cette dépense",IF(AND(W117&gt;Ref_Invest!$E$46,AE117=""),"Un second devis comparatif doit être renseigné (montant éligible) pour cette dépense",IF(AND(W117&gt;=Ref_Invest!$E$45,AA117=""),"Un devis comparatif (montant éligible) doit être renseigné pour cette dépense","")))</f>
        <v/>
      </c>
    </row>
    <row r="118" spans="1:37">
      <c r="A118" s="114" t="str">
        <f>IF(C118=" ","",VLOOKUP(C118,Ref_Invest!$E$3:$H$33,4,FALSE))</f>
        <v/>
      </c>
      <c r="B118" s="114" t="str">
        <f t="shared" si="37"/>
        <v/>
      </c>
      <c r="C118" s="320" t="str">
        <f>IF(Saisie_usager!F118&lt;&gt;"",Saisie_usager!F118," ")</f>
        <v xml:space="preserve"> </v>
      </c>
      <c r="D118" s="321"/>
      <c r="E118" s="321"/>
      <c r="F118" s="322"/>
      <c r="G118" s="320" t="str">
        <f>IF(Saisie_usager!J118&lt;&gt;"",Saisie_usager!J118,"")</f>
        <v/>
      </c>
      <c r="H118" s="321"/>
      <c r="I118" s="322"/>
      <c r="J118" s="175" t="str">
        <f>IF(Saisie_usager!M118&lt;&gt;"",Saisie_usager!M118,"")</f>
        <v/>
      </c>
      <c r="K118" s="113"/>
      <c r="L118" s="173" t="str">
        <f>IF(K118="",Saisie_usager!O118,K118*VLOOKUP($C118,Ref_Invest!$E$3:$K$31,7,FALSE))</f>
        <v/>
      </c>
      <c r="M118" s="165" t="str">
        <f>IF(Saisie_usager!P118&lt;&gt;"",Saisie_usager!P118,"")</f>
        <v/>
      </c>
      <c r="N118" s="6" t="str">
        <f>IF(Saisie_usager!Q118&lt;&gt;"",Saisie_usager!Q118,"")</f>
        <v/>
      </c>
      <c r="O118" s="166" t="str">
        <f>IF(Saisie_usager!R118&lt;&gt;"",Saisie_usager!R118,"")</f>
        <v/>
      </c>
      <c r="P118" s="263" t="str">
        <f>IF(Saisie_usager!F118&lt;&gt;"",Saisie_usager!F118,"")</f>
        <v/>
      </c>
      <c r="Q118" s="323"/>
      <c r="R118" s="323"/>
      <c r="S118" s="244"/>
      <c r="T118" s="324"/>
      <c r="U118" s="325"/>
      <c r="V118" s="326"/>
      <c r="W118" s="5"/>
      <c r="X118" s="165" t="str">
        <f>IF(Saisie_usager!T118&lt;&gt;"",Saisie_usager!T118,"")</f>
        <v/>
      </c>
      <c r="Y118" s="6" t="str">
        <f>IF(Saisie_usager!U118&lt;&gt;"",Saisie_usager!U118,"")</f>
        <v/>
      </c>
      <c r="Z118" s="166" t="str">
        <f>IF(Saisie_usager!V118&lt;&gt;"",Saisie_usager!V118,"")</f>
        <v/>
      </c>
      <c r="AA118" s="5"/>
      <c r="AB118" s="165" t="str">
        <f>IF(Saisie_usager!W118&lt;&gt;"",Saisie_usager!W118,"")</f>
        <v/>
      </c>
      <c r="AC118" s="6" t="str">
        <f>IF(Saisie_usager!X118&lt;&gt;"",Saisie_usager!X118,"")</f>
        <v/>
      </c>
      <c r="AD118" s="166" t="str">
        <f>IF(Saisie_usager!Y118&lt;&gt;"",Saisie_usager!Y118,"")</f>
        <v/>
      </c>
      <c r="AE118" s="5"/>
      <c r="AF118" s="167" t="str">
        <f t="shared" si="39"/>
        <v/>
      </c>
      <c r="AG118" s="176" t="str">
        <f>IF(ISNA(VLOOKUP(P118,Ref_Invest!$E$3:$F$31,2,FALSE)),"",IF(VLOOKUP(P118,Ref_Invest!$E$3:$F$31,2,FALSE)=0,"",VLOOKUP(P118,Ref_Invest!$E$3:$F$31,2,FALSE)))</f>
        <v/>
      </c>
      <c r="AH118" s="174" t="str">
        <f t="shared" si="38"/>
        <v/>
      </c>
      <c r="AI118" s="170" t="str">
        <f t="shared" si="40"/>
        <v/>
      </c>
      <c r="AJ118" s="85" t="str">
        <f>IF(C118="","",IF(ISNA(VLOOKUP(P118,Ref_Invest!$S$3:$T$31,2,FALSE)),"",VLOOKUP(P118,Ref_Invest!$S$3:$T$31,2,FALSE)))</f>
        <v/>
      </c>
      <c r="AK118" s="171" t="str">
        <f>IF(AND(W118&gt;Ref_Invest!$E$46,AA118="",AE118=""),"Deux devis comparatifs (montants éligibles) doivent être renseignés pour cette dépense",IF(AND(W118&gt;Ref_Invest!$E$46,AE118=""),"Un second devis comparatif doit être renseigné (montant éligible) pour cette dépense",IF(AND(W118&gt;=Ref_Invest!$E$45,AA118=""),"Un devis comparatif (montant éligible) doit être renseigné pour cette dépense","")))</f>
        <v/>
      </c>
    </row>
    <row r="119" spans="1:37">
      <c r="A119" s="114" t="str">
        <f>IF(C119=" ","",VLOOKUP(C119,Ref_Invest!$E$3:$H$33,4,FALSE))</f>
        <v/>
      </c>
      <c r="B119" s="114" t="str">
        <f t="shared" si="37"/>
        <v/>
      </c>
      <c r="C119" s="320" t="str">
        <f>IF(Saisie_usager!F119&lt;&gt;"",Saisie_usager!F119," ")</f>
        <v xml:space="preserve"> </v>
      </c>
      <c r="D119" s="321"/>
      <c r="E119" s="321"/>
      <c r="F119" s="322"/>
      <c r="G119" s="320" t="str">
        <f>IF(Saisie_usager!J119&lt;&gt;"",Saisie_usager!J119,"")</f>
        <v/>
      </c>
      <c r="H119" s="321"/>
      <c r="I119" s="322"/>
      <c r="J119" s="175" t="str">
        <f>IF(Saisie_usager!M119&lt;&gt;"",Saisie_usager!M119,"")</f>
        <v/>
      </c>
      <c r="K119" s="113"/>
      <c r="L119" s="173" t="str">
        <f>IF(K119="",Saisie_usager!O119,K119*VLOOKUP($C119,Ref_Invest!$E$3:$K$31,7,FALSE))</f>
        <v/>
      </c>
      <c r="M119" s="165" t="str">
        <f>IF(Saisie_usager!P119&lt;&gt;"",Saisie_usager!P119,"")</f>
        <v/>
      </c>
      <c r="N119" s="6" t="str">
        <f>IF(Saisie_usager!Q119&lt;&gt;"",Saisie_usager!Q119,"")</f>
        <v/>
      </c>
      <c r="O119" s="166" t="str">
        <f>IF(Saisie_usager!R119&lt;&gt;"",Saisie_usager!R119,"")</f>
        <v/>
      </c>
      <c r="P119" s="263" t="str">
        <f>IF(Saisie_usager!F119&lt;&gt;"",Saisie_usager!F119,"")</f>
        <v/>
      </c>
      <c r="Q119" s="323"/>
      <c r="R119" s="323"/>
      <c r="S119" s="244"/>
      <c r="T119" s="324"/>
      <c r="U119" s="325"/>
      <c r="V119" s="326"/>
      <c r="W119" s="5"/>
      <c r="X119" s="165" t="str">
        <f>IF(Saisie_usager!T119&lt;&gt;"",Saisie_usager!T119,"")</f>
        <v/>
      </c>
      <c r="Y119" s="6" t="str">
        <f>IF(Saisie_usager!U119&lt;&gt;"",Saisie_usager!U119,"")</f>
        <v/>
      </c>
      <c r="Z119" s="166" t="str">
        <f>IF(Saisie_usager!V119&lt;&gt;"",Saisie_usager!V119,"")</f>
        <v/>
      </c>
      <c r="AA119" s="5"/>
      <c r="AB119" s="165" t="str">
        <f>IF(Saisie_usager!W119&lt;&gt;"",Saisie_usager!W119,"")</f>
        <v/>
      </c>
      <c r="AC119" s="6" t="str">
        <f>IF(Saisie_usager!X119&lt;&gt;"",Saisie_usager!X119,"")</f>
        <v/>
      </c>
      <c r="AD119" s="166" t="str">
        <f>IF(Saisie_usager!Y119&lt;&gt;"",Saisie_usager!Y119,"")</f>
        <v/>
      </c>
      <c r="AE119" s="5"/>
      <c r="AF119" s="167" t="str">
        <f t="shared" si="39"/>
        <v/>
      </c>
      <c r="AG119" s="176" t="str">
        <f>IF(ISNA(VLOOKUP(P119,Ref_Invest!$E$3:$F$31,2,FALSE)),"",IF(VLOOKUP(P119,Ref_Invest!$E$3:$F$31,2,FALSE)=0,"",VLOOKUP(P119,Ref_Invest!$E$3:$F$31,2,FALSE)))</f>
        <v/>
      </c>
      <c r="AH119" s="174" t="str">
        <f t="shared" si="38"/>
        <v/>
      </c>
      <c r="AI119" s="170" t="str">
        <f t="shared" si="40"/>
        <v/>
      </c>
      <c r="AJ119" s="85" t="str">
        <f>IF(C119="","",IF(ISNA(VLOOKUP(P119,Ref_Invest!$S$3:$T$31,2,FALSE)),"",VLOOKUP(P119,Ref_Invest!$S$3:$T$31,2,FALSE)))</f>
        <v/>
      </c>
      <c r="AK119" s="171" t="str">
        <f>IF(AND(W119&gt;Ref_Invest!$E$46,AA119="",AE119=""),"Deux devis comparatifs (montants éligibles) doivent être renseignés pour cette dépense",IF(AND(W119&gt;Ref_Invest!$E$46,AE119=""),"Un second devis comparatif doit être renseigné (montant éligible) pour cette dépense",IF(AND(W119&gt;=Ref_Invest!$E$45,AA119=""),"Un devis comparatif (montant éligible) doit être renseigné pour cette dépense","")))</f>
        <v/>
      </c>
    </row>
    <row r="120" spans="1:37">
      <c r="A120" s="114" t="str">
        <f>IF(C120=" ","",VLOOKUP(C120,Ref_Invest!$E$3:$H$33,4,FALSE))</f>
        <v/>
      </c>
      <c r="B120" s="114" t="str">
        <f t="shared" si="37"/>
        <v/>
      </c>
      <c r="C120" s="320" t="str">
        <f>IF(Saisie_usager!F120&lt;&gt;"",Saisie_usager!F120," ")</f>
        <v xml:space="preserve"> </v>
      </c>
      <c r="D120" s="321"/>
      <c r="E120" s="321"/>
      <c r="F120" s="322"/>
      <c r="G120" s="320" t="str">
        <f>IF(Saisie_usager!J120&lt;&gt;"",Saisie_usager!J120,"")</f>
        <v/>
      </c>
      <c r="H120" s="321"/>
      <c r="I120" s="322"/>
      <c r="J120" s="175" t="str">
        <f>IF(Saisie_usager!M120&lt;&gt;"",Saisie_usager!M120,"")</f>
        <v/>
      </c>
      <c r="K120" s="113"/>
      <c r="L120" s="173" t="str">
        <f>IF(K120="",Saisie_usager!O120,K120*VLOOKUP($C120,Ref_Invest!$E$3:$K$31,7,FALSE))</f>
        <v/>
      </c>
      <c r="M120" s="165" t="str">
        <f>IF(Saisie_usager!P120&lt;&gt;"",Saisie_usager!P120,"")</f>
        <v/>
      </c>
      <c r="N120" s="6" t="str">
        <f>IF(Saisie_usager!Q120&lt;&gt;"",Saisie_usager!Q120,"")</f>
        <v/>
      </c>
      <c r="O120" s="166" t="str">
        <f>IF(Saisie_usager!R120&lt;&gt;"",Saisie_usager!R120,"")</f>
        <v/>
      </c>
      <c r="P120" s="263" t="str">
        <f>IF(Saisie_usager!F120&lt;&gt;"",Saisie_usager!F120,"")</f>
        <v/>
      </c>
      <c r="Q120" s="323"/>
      <c r="R120" s="323"/>
      <c r="S120" s="244"/>
      <c r="T120" s="324"/>
      <c r="U120" s="325"/>
      <c r="V120" s="326"/>
      <c r="W120" s="5"/>
      <c r="X120" s="165" t="str">
        <f>IF(Saisie_usager!T120&lt;&gt;"",Saisie_usager!T120,"")</f>
        <v/>
      </c>
      <c r="Y120" s="6" t="str">
        <f>IF(Saisie_usager!U120&lt;&gt;"",Saisie_usager!U120,"")</f>
        <v/>
      </c>
      <c r="Z120" s="166" t="str">
        <f>IF(Saisie_usager!V120&lt;&gt;"",Saisie_usager!V120,"")</f>
        <v/>
      </c>
      <c r="AA120" s="5"/>
      <c r="AB120" s="165" t="str">
        <f>IF(Saisie_usager!W120&lt;&gt;"",Saisie_usager!W120,"")</f>
        <v/>
      </c>
      <c r="AC120" s="6" t="str">
        <f>IF(Saisie_usager!X120&lt;&gt;"",Saisie_usager!X120,"")</f>
        <v/>
      </c>
      <c r="AD120" s="166" t="str">
        <f>IF(Saisie_usager!Y120&lt;&gt;"",Saisie_usager!Y120,"")</f>
        <v/>
      </c>
      <c r="AE120" s="5"/>
      <c r="AF120" s="167" t="str">
        <f t="shared" si="39"/>
        <v/>
      </c>
      <c r="AG120" s="176" t="str">
        <f>IF(ISNA(VLOOKUP(P120,Ref_Invest!$E$3:$F$31,2,FALSE)),"",IF(VLOOKUP(P120,Ref_Invest!$E$3:$F$31,2,FALSE)=0,"",VLOOKUP(P120,Ref_Invest!$E$3:$F$31,2,FALSE)))</f>
        <v/>
      </c>
      <c r="AH120" s="174" t="str">
        <f t="shared" si="38"/>
        <v/>
      </c>
      <c r="AI120" s="170" t="str">
        <f t="shared" si="40"/>
        <v/>
      </c>
      <c r="AJ120" s="85" t="str">
        <f>IF(C120="","",IF(ISNA(VLOOKUP(P120,Ref_Invest!$S$3:$T$31,2,FALSE)),"",VLOOKUP(P120,Ref_Invest!$S$3:$T$31,2,FALSE)))</f>
        <v/>
      </c>
      <c r="AK120" s="171" t="str">
        <f>IF(AND(W120&gt;Ref_Invest!$E$46,AA120="",AE120=""),"Deux devis comparatifs (montants éligibles) doivent être renseignés pour cette dépense",IF(AND(W120&gt;Ref_Invest!$E$46,AE120=""),"Un second devis comparatif doit être renseigné (montant éligible) pour cette dépense",IF(AND(W120&gt;=Ref_Invest!$E$45,AA120=""),"Un devis comparatif (montant éligible) doit être renseigné pour cette dépense","")))</f>
        <v/>
      </c>
    </row>
  </sheetData>
  <mergeCells count="701">
    <mergeCell ref="BW68:BX69"/>
    <mergeCell ref="BY68:BY69"/>
    <mergeCell ref="BW70:BX71"/>
    <mergeCell ref="BY70:BY71"/>
    <mergeCell ref="BW72:BX73"/>
    <mergeCell ref="BY72:BY73"/>
    <mergeCell ref="BW74:BX75"/>
    <mergeCell ref="BY74:BY75"/>
    <mergeCell ref="BW76:BX77"/>
    <mergeCell ref="BY76:BY77"/>
    <mergeCell ref="BW58:BX59"/>
    <mergeCell ref="BY58:BY59"/>
    <mergeCell ref="BW60:BX61"/>
    <mergeCell ref="BY60:BY61"/>
    <mergeCell ref="BW62:BX63"/>
    <mergeCell ref="BY62:BY63"/>
    <mergeCell ref="BW64:BX65"/>
    <mergeCell ref="BY64:BY65"/>
    <mergeCell ref="BW66:BX67"/>
    <mergeCell ref="BY66:BY67"/>
    <mergeCell ref="BW48:BX49"/>
    <mergeCell ref="BY48:BY49"/>
    <mergeCell ref="BW50:BX51"/>
    <mergeCell ref="BY50:BY51"/>
    <mergeCell ref="BW52:BX53"/>
    <mergeCell ref="BY52:BY53"/>
    <mergeCell ref="BW54:BX55"/>
    <mergeCell ref="BY54:BY55"/>
    <mergeCell ref="BW56:BX57"/>
    <mergeCell ref="BY56:BY57"/>
    <mergeCell ref="BW38:BX39"/>
    <mergeCell ref="BY38:BY39"/>
    <mergeCell ref="BW40:BX41"/>
    <mergeCell ref="BY40:BY41"/>
    <mergeCell ref="BW42:BX43"/>
    <mergeCell ref="BY42:BY43"/>
    <mergeCell ref="BW44:BX45"/>
    <mergeCell ref="BY44:BY45"/>
    <mergeCell ref="BW46:BX47"/>
    <mergeCell ref="BY46:BY47"/>
    <mergeCell ref="BW28:BX29"/>
    <mergeCell ref="BY28:BY29"/>
    <mergeCell ref="BW30:BX31"/>
    <mergeCell ref="BY30:BY31"/>
    <mergeCell ref="BW32:BX33"/>
    <mergeCell ref="BY32:BY33"/>
    <mergeCell ref="BW34:BX35"/>
    <mergeCell ref="BY34:BY35"/>
    <mergeCell ref="BW36:BX37"/>
    <mergeCell ref="BY36:BY37"/>
    <mergeCell ref="BW19:BX19"/>
    <mergeCell ref="BW20:BX21"/>
    <mergeCell ref="BW22:BX23"/>
    <mergeCell ref="BW24:BX25"/>
    <mergeCell ref="BW26:BX27"/>
    <mergeCell ref="BY20:BY21"/>
    <mergeCell ref="BY22:BY23"/>
    <mergeCell ref="BY24:BY25"/>
    <mergeCell ref="BY26:BY27"/>
    <mergeCell ref="CE7:CG7"/>
    <mergeCell ref="CF14:CG14"/>
    <mergeCell ref="CF16:CG16"/>
    <mergeCell ref="CF18:CG18"/>
    <mergeCell ref="CD22:CE22"/>
    <mergeCell ref="CD26:CE26"/>
    <mergeCell ref="CD30:CE30"/>
    <mergeCell ref="CD32:CE32"/>
    <mergeCell ref="CG24:CJ28"/>
    <mergeCell ref="AQ74:AT75"/>
    <mergeCell ref="AQ76:AT77"/>
    <mergeCell ref="AQ56:AT57"/>
    <mergeCell ref="AQ58:AT59"/>
    <mergeCell ref="AQ60:AT61"/>
    <mergeCell ref="AQ62:AT63"/>
    <mergeCell ref="AQ64:AT65"/>
    <mergeCell ref="AQ66:AT67"/>
    <mergeCell ref="AQ68:AT69"/>
    <mergeCell ref="AQ70:AT71"/>
    <mergeCell ref="AQ72:AT73"/>
    <mergeCell ref="G52:I52"/>
    <mergeCell ref="G53:I53"/>
    <mergeCell ref="G54:I54"/>
    <mergeCell ref="G55:I55"/>
    <mergeCell ref="G56:I56"/>
    <mergeCell ref="G57:I57"/>
    <mergeCell ref="AQ22:AT23"/>
    <mergeCell ref="AQ24:AT25"/>
    <mergeCell ref="AQ26:AT27"/>
    <mergeCell ref="AQ28:AT29"/>
    <mergeCell ref="AQ30:AT31"/>
    <mergeCell ref="AQ32:AT33"/>
    <mergeCell ref="AQ34:AT35"/>
    <mergeCell ref="AQ36:AT37"/>
    <mergeCell ref="AQ38:AT39"/>
    <mergeCell ref="AQ40:AT41"/>
    <mergeCell ref="AQ42:AT43"/>
    <mergeCell ref="AQ44:AT45"/>
    <mergeCell ref="AQ46:AT47"/>
    <mergeCell ref="AQ48:AT49"/>
    <mergeCell ref="AQ50:AT51"/>
    <mergeCell ref="AQ52:AT53"/>
    <mergeCell ref="AQ54:AT55"/>
    <mergeCell ref="G43:I43"/>
    <mergeCell ref="G44:I44"/>
    <mergeCell ref="G45:I45"/>
    <mergeCell ref="G46:I46"/>
    <mergeCell ref="G47:I47"/>
    <mergeCell ref="G48:I48"/>
    <mergeCell ref="G49:I49"/>
    <mergeCell ref="G50:I50"/>
    <mergeCell ref="G51:I51"/>
    <mergeCell ref="G34:I34"/>
    <mergeCell ref="G35:I35"/>
    <mergeCell ref="G36:I36"/>
    <mergeCell ref="G37:I37"/>
    <mergeCell ref="G38:I38"/>
    <mergeCell ref="G39:I39"/>
    <mergeCell ref="G40:I40"/>
    <mergeCell ref="G41:I41"/>
    <mergeCell ref="G42:I42"/>
    <mergeCell ref="G25:I25"/>
    <mergeCell ref="G26:I26"/>
    <mergeCell ref="G27:I27"/>
    <mergeCell ref="G28:I28"/>
    <mergeCell ref="G29:I29"/>
    <mergeCell ref="G30:I30"/>
    <mergeCell ref="G31:I31"/>
    <mergeCell ref="G32:I32"/>
    <mergeCell ref="G33:I33"/>
    <mergeCell ref="P55:S55"/>
    <mergeCell ref="AY19:AZ19"/>
    <mergeCell ref="AF10:AF12"/>
    <mergeCell ref="P46:S46"/>
    <mergeCell ref="P47:S47"/>
    <mergeCell ref="P48:S48"/>
    <mergeCell ref="P49:S49"/>
    <mergeCell ref="P50:S50"/>
    <mergeCell ref="P51:S51"/>
    <mergeCell ref="P52:S52"/>
    <mergeCell ref="P53:S53"/>
    <mergeCell ref="P54:S54"/>
    <mergeCell ref="P37:S37"/>
    <mergeCell ref="P38:S38"/>
    <mergeCell ref="P39:S39"/>
    <mergeCell ref="P40:S40"/>
    <mergeCell ref="P41:S41"/>
    <mergeCell ref="P42:S42"/>
    <mergeCell ref="P43:S43"/>
    <mergeCell ref="P44:S44"/>
    <mergeCell ref="P45:S45"/>
    <mergeCell ref="T49:V49"/>
    <mergeCell ref="T50:V50"/>
    <mergeCell ref="T54:V54"/>
    <mergeCell ref="C49:F49"/>
    <mergeCell ref="C50:F50"/>
    <mergeCell ref="C51:F51"/>
    <mergeCell ref="C52:F52"/>
    <mergeCell ref="C53:F53"/>
    <mergeCell ref="C54:F54"/>
    <mergeCell ref="C55:F55"/>
    <mergeCell ref="P20:S20"/>
    <mergeCell ref="P21:S21"/>
    <mergeCell ref="P22:S22"/>
    <mergeCell ref="P23:S23"/>
    <mergeCell ref="P24:S24"/>
    <mergeCell ref="P25:S25"/>
    <mergeCell ref="P26:S26"/>
    <mergeCell ref="P27:S27"/>
    <mergeCell ref="P28:S28"/>
    <mergeCell ref="P29:S29"/>
    <mergeCell ref="P30:S30"/>
    <mergeCell ref="P31:S31"/>
    <mergeCell ref="P32:S32"/>
    <mergeCell ref="P33:S33"/>
    <mergeCell ref="P34:S34"/>
    <mergeCell ref="P35:S35"/>
    <mergeCell ref="P36:S36"/>
    <mergeCell ref="C40:F40"/>
    <mergeCell ref="C41:F41"/>
    <mergeCell ref="C42:F42"/>
    <mergeCell ref="C43:F43"/>
    <mergeCell ref="C44:F44"/>
    <mergeCell ref="C45:F45"/>
    <mergeCell ref="C46:F46"/>
    <mergeCell ref="C47:F47"/>
    <mergeCell ref="C48:F48"/>
    <mergeCell ref="T38:V38"/>
    <mergeCell ref="T39:V39"/>
    <mergeCell ref="T22:V22"/>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G22:I22"/>
    <mergeCell ref="G23:I23"/>
    <mergeCell ref="G24:I24"/>
    <mergeCell ref="T29:V29"/>
    <mergeCell ref="T30:V30"/>
    <mergeCell ref="AH10:AH12"/>
    <mergeCell ref="T55:V55"/>
    <mergeCell ref="T51:V51"/>
    <mergeCell ref="T52:V52"/>
    <mergeCell ref="T53:V53"/>
    <mergeCell ref="AU18:AX19"/>
    <mergeCell ref="T40:V40"/>
    <mergeCell ref="T41:V41"/>
    <mergeCell ref="T42:V42"/>
    <mergeCell ref="T43:V43"/>
    <mergeCell ref="T44:V44"/>
    <mergeCell ref="T45:V45"/>
    <mergeCell ref="T46:V46"/>
    <mergeCell ref="T47:V47"/>
    <mergeCell ref="T48:V48"/>
    <mergeCell ref="T31:V31"/>
    <mergeCell ref="T32:V32"/>
    <mergeCell ref="T33:V33"/>
    <mergeCell ref="T34:V34"/>
    <mergeCell ref="T35:V35"/>
    <mergeCell ref="T36:V36"/>
    <mergeCell ref="T37:V37"/>
    <mergeCell ref="AI6:AI9"/>
    <mergeCell ref="AQ18:AT19"/>
    <mergeCell ref="AQ20:AT21"/>
    <mergeCell ref="T23:V23"/>
    <mergeCell ref="T24:V24"/>
    <mergeCell ref="T25:V25"/>
    <mergeCell ref="T26:V26"/>
    <mergeCell ref="T27:V27"/>
    <mergeCell ref="T28:V28"/>
    <mergeCell ref="T21:V21"/>
    <mergeCell ref="C20:F20"/>
    <mergeCell ref="C21:F21"/>
    <mergeCell ref="W8:W12"/>
    <mergeCell ref="AA8:AA12"/>
    <mergeCell ref="AE8:AE12"/>
    <mergeCell ref="C8:F8"/>
    <mergeCell ref="G20:I20"/>
    <mergeCell ref="G21:I21"/>
    <mergeCell ref="C10:F15"/>
    <mergeCell ref="T20:V20"/>
    <mergeCell ref="T19:V19"/>
    <mergeCell ref="M18:W18"/>
    <mergeCell ref="X18:AA18"/>
    <mergeCell ref="AB18:AE18"/>
    <mergeCell ref="C18:F19"/>
    <mergeCell ref="G18:I19"/>
    <mergeCell ref="P19:S19"/>
    <mergeCell ref="J18:L18"/>
    <mergeCell ref="AU22:AX23"/>
    <mergeCell ref="AY22:AZ23"/>
    <mergeCell ref="AU24:AX25"/>
    <mergeCell ref="AY24:AZ25"/>
    <mergeCell ref="AU26:AX27"/>
    <mergeCell ref="AY26:AZ27"/>
    <mergeCell ref="AI10:AI12"/>
    <mergeCell ref="AU20:AX21"/>
    <mergeCell ref="AY20:AZ21"/>
    <mergeCell ref="AQ16:AZ16"/>
    <mergeCell ref="AU34:AX35"/>
    <mergeCell ref="AY34:AZ35"/>
    <mergeCell ref="AU36:AX37"/>
    <mergeCell ref="AY36:AZ37"/>
    <mergeCell ref="AU38:AX39"/>
    <mergeCell ref="AY38:AZ39"/>
    <mergeCell ref="AU28:AX29"/>
    <mergeCell ref="AY28:AZ29"/>
    <mergeCell ref="AU30:AX31"/>
    <mergeCell ref="AY30:AZ31"/>
    <mergeCell ref="AU32:AX33"/>
    <mergeCell ref="AY32:AZ33"/>
    <mergeCell ref="AU46:AX47"/>
    <mergeCell ref="AY46:AZ47"/>
    <mergeCell ref="AU48:AX49"/>
    <mergeCell ref="AY48:AZ49"/>
    <mergeCell ref="AU50:AX51"/>
    <mergeCell ref="AY50:AZ51"/>
    <mergeCell ref="AU40:AX41"/>
    <mergeCell ref="AY40:AZ41"/>
    <mergeCell ref="AU42:AX43"/>
    <mergeCell ref="AY42:AZ43"/>
    <mergeCell ref="AU44:AX45"/>
    <mergeCell ref="AY44:AZ45"/>
    <mergeCell ref="AU58:AX59"/>
    <mergeCell ref="AY58:AZ59"/>
    <mergeCell ref="AU60:AX61"/>
    <mergeCell ref="AY60:AZ61"/>
    <mergeCell ref="AU62:AX63"/>
    <mergeCell ref="AY62:AZ63"/>
    <mergeCell ref="AU52:AX53"/>
    <mergeCell ref="AY52:AZ53"/>
    <mergeCell ref="AU54:AX55"/>
    <mergeCell ref="AY54:AZ55"/>
    <mergeCell ref="AU56:AX57"/>
    <mergeCell ref="AY56:AZ57"/>
    <mergeCell ref="AU76:AX77"/>
    <mergeCell ref="AY76:AZ77"/>
    <mergeCell ref="AU70:AX71"/>
    <mergeCell ref="AY70:AZ71"/>
    <mergeCell ref="AU72:AX73"/>
    <mergeCell ref="AY72:AZ73"/>
    <mergeCell ref="AU74:AX75"/>
    <mergeCell ref="AY74:AZ75"/>
    <mergeCell ref="AU64:AX65"/>
    <mergeCell ref="AY64:AZ65"/>
    <mergeCell ref="AU66:AX67"/>
    <mergeCell ref="AY66:AZ67"/>
    <mergeCell ref="AU68:AX69"/>
    <mergeCell ref="AY68:AZ69"/>
    <mergeCell ref="C56:F56"/>
    <mergeCell ref="P56:S56"/>
    <mergeCell ref="T56:V56"/>
    <mergeCell ref="C57:F57"/>
    <mergeCell ref="P57:S57"/>
    <mergeCell ref="T57:V57"/>
    <mergeCell ref="C58:F58"/>
    <mergeCell ref="P58:S58"/>
    <mergeCell ref="T58:V58"/>
    <mergeCell ref="G58:I58"/>
    <mergeCell ref="C59:F59"/>
    <mergeCell ref="P59:S59"/>
    <mergeCell ref="T59:V59"/>
    <mergeCell ref="C60:F60"/>
    <mergeCell ref="P60:S60"/>
    <mergeCell ref="T60:V60"/>
    <mergeCell ref="C61:F61"/>
    <mergeCell ref="P61:S61"/>
    <mergeCell ref="T61:V61"/>
    <mergeCell ref="G59:I59"/>
    <mergeCell ref="G60:I60"/>
    <mergeCell ref="G61:I61"/>
    <mergeCell ref="C62:F62"/>
    <mergeCell ref="P62:S62"/>
    <mergeCell ref="T62:V62"/>
    <mergeCell ref="C63:F63"/>
    <mergeCell ref="P63:S63"/>
    <mergeCell ref="T63:V63"/>
    <mergeCell ref="C64:F64"/>
    <mergeCell ref="P64:S64"/>
    <mergeCell ref="T64:V64"/>
    <mergeCell ref="G62:I62"/>
    <mergeCell ref="G63:I63"/>
    <mergeCell ref="G64:I64"/>
    <mergeCell ref="C65:F65"/>
    <mergeCell ref="P65:S65"/>
    <mergeCell ref="T65:V65"/>
    <mergeCell ref="C66:F66"/>
    <mergeCell ref="P66:S66"/>
    <mergeCell ref="T66:V66"/>
    <mergeCell ref="C67:F67"/>
    <mergeCell ref="P67:S67"/>
    <mergeCell ref="T67:V67"/>
    <mergeCell ref="G65:I65"/>
    <mergeCell ref="G66:I66"/>
    <mergeCell ref="G67:I67"/>
    <mergeCell ref="C68:F68"/>
    <mergeCell ref="P68:S68"/>
    <mergeCell ref="T68:V68"/>
    <mergeCell ref="C69:F69"/>
    <mergeCell ref="P69:S69"/>
    <mergeCell ref="T69:V69"/>
    <mergeCell ref="C70:F70"/>
    <mergeCell ref="P70:S70"/>
    <mergeCell ref="T70:V70"/>
    <mergeCell ref="G68:I68"/>
    <mergeCell ref="G69:I69"/>
    <mergeCell ref="G70:I70"/>
    <mergeCell ref="C71:F71"/>
    <mergeCell ref="P71:S71"/>
    <mergeCell ref="T71:V71"/>
    <mergeCell ref="C72:F72"/>
    <mergeCell ref="P72:S72"/>
    <mergeCell ref="T72:V72"/>
    <mergeCell ref="C73:F73"/>
    <mergeCell ref="P73:S73"/>
    <mergeCell ref="T73:V73"/>
    <mergeCell ref="G71:I71"/>
    <mergeCell ref="G72:I72"/>
    <mergeCell ref="G73:I73"/>
    <mergeCell ref="C74:F74"/>
    <mergeCell ref="P74:S74"/>
    <mergeCell ref="T74:V74"/>
    <mergeCell ref="C75:F75"/>
    <mergeCell ref="P75:S75"/>
    <mergeCell ref="T75:V75"/>
    <mergeCell ref="C76:F76"/>
    <mergeCell ref="P76:S76"/>
    <mergeCell ref="T76:V76"/>
    <mergeCell ref="G74:I74"/>
    <mergeCell ref="G75:I75"/>
    <mergeCell ref="G76:I76"/>
    <mergeCell ref="C77:F77"/>
    <mergeCell ref="P77:S77"/>
    <mergeCell ref="T77:V77"/>
    <mergeCell ref="C78:F78"/>
    <mergeCell ref="P78:S78"/>
    <mergeCell ref="T78:V78"/>
    <mergeCell ref="C79:F79"/>
    <mergeCell ref="P79:S79"/>
    <mergeCell ref="T79:V79"/>
    <mergeCell ref="G77:I77"/>
    <mergeCell ref="G78:I78"/>
    <mergeCell ref="G79:I79"/>
    <mergeCell ref="C80:F80"/>
    <mergeCell ref="P80:S80"/>
    <mergeCell ref="T80:V80"/>
    <mergeCell ref="C81:F81"/>
    <mergeCell ref="P81:S81"/>
    <mergeCell ref="T81:V81"/>
    <mergeCell ref="C82:F82"/>
    <mergeCell ref="P82:S82"/>
    <mergeCell ref="T82:V82"/>
    <mergeCell ref="G80:I80"/>
    <mergeCell ref="G81:I81"/>
    <mergeCell ref="G82:I82"/>
    <mergeCell ref="C83:F83"/>
    <mergeCell ref="P83:S83"/>
    <mergeCell ref="T83:V83"/>
    <mergeCell ref="C84:F84"/>
    <mergeCell ref="P84:S84"/>
    <mergeCell ref="T84:V84"/>
    <mergeCell ref="C85:F85"/>
    <mergeCell ref="P85:S85"/>
    <mergeCell ref="T85:V85"/>
    <mergeCell ref="G83:I83"/>
    <mergeCell ref="G84:I84"/>
    <mergeCell ref="G85:I85"/>
    <mergeCell ref="C86:F86"/>
    <mergeCell ref="P86:S86"/>
    <mergeCell ref="T86:V86"/>
    <mergeCell ref="C87:F87"/>
    <mergeCell ref="P87:S87"/>
    <mergeCell ref="T87:V87"/>
    <mergeCell ref="C88:F88"/>
    <mergeCell ref="P88:S88"/>
    <mergeCell ref="T88:V88"/>
    <mergeCell ref="G86:I86"/>
    <mergeCell ref="G87:I87"/>
    <mergeCell ref="G88:I88"/>
    <mergeCell ref="C89:F89"/>
    <mergeCell ref="P89:S89"/>
    <mergeCell ref="T89:V89"/>
    <mergeCell ref="C90:F90"/>
    <mergeCell ref="P90:S90"/>
    <mergeCell ref="T90:V90"/>
    <mergeCell ref="C91:F91"/>
    <mergeCell ref="P91:S91"/>
    <mergeCell ref="T91:V91"/>
    <mergeCell ref="G89:I89"/>
    <mergeCell ref="G90:I90"/>
    <mergeCell ref="G91:I91"/>
    <mergeCell ref="C92:F92"/>
    <mergeCell ref="P92:S92"/>
    <mergeCell ref="T92:V92"/>
    <mergeCell ref="C93:F93"/>
    <mergeCell ref="P93:S93"/>
    <mergeCell ref="T93:V93"/>
    <mergeCell ref="C94:F94"/>
    <mergeCell ref="P94:S94"/>
    <mergeCell ref="T94:V94"/>
    <mergeCell ref="G92:I92"/>
    <mergeCell ref="G93:I93"/>
    <mergeCell ref="G94:I94"/>
    <mergeCell ref="C95:F95"/>
    <mergeCell ref="P95:S95"/>
    <mergeCell ref="T95:V95"/>
    <mergeCell ref="C96:F96"/>
    <mergeCell ref="P96:S96"/>
    <mergeCell ref="T96:V96"/>
    <mergeCell ref="C97:F97"/>
    <mergeCell ref="P97:S97"/>
    <mergeCell ref="T97:V97"/>
    <mergeCell ref="G95:I95"/>
    <mergeCell ref="G96:I96"/>
    <mergeCell ref="G97:I97"/>
    <mergeCell ref="C98:F98"/>
    <mergeCell ref="P98:S98"/>
    <mergeCell ref="T98:V98"/>
    <mergeCell ref="C99:F99"/>
    <mergeCell ref="P99:S99"/>
    <mergeCell ref="T99:V99"/>
    <mergeCell ref="C100:F100"/>
    <mergeCell ref="P100:S100"/>
    <mergeCell ref="T100:V100"/>
    <mergeCell ref="G98:I98"/>
    <mergeCell ref="G99:I99"/>
    <mergeCell ref="G100:I100"/>
    <mergeCell ref="C101:F101"/>
    <mergeCell ref="P101:S101"/>
    <mergeCell ref="T101:V101"/>
    <mergeCell ref="C102:F102"/>
    <mergeCell ref="P102:S102"/>
    <mergeCell ref="T102:V102"/>
    <mergeCell ref="C103:F103"/>
    <mergeCell ref="P103:S103"/>
    <mergeCell ref="T103:V103"/>
    <mergeCell ref="G101:I101"/>
    <mergeCell ref="G102:I102"/>
    <mergeCell ref="G103:I103"/>
    <mergeCell ref="C104:F104"/>
    <mergeCell ref="P104:S104"/>
    <mergeCell ref="T104:V104"/>
    <mergeCell ref="C105:F105"/>
    <mergeCell ref="P105:S105"/>
    <mergeCell ref="T105:V105"/>
    <mergeCell ref="C106:F106"/>
    <mergeCell ref="P106:S106"/>
    <mergeCell ref="T106:V106"/>
    <mergeCell ref="G104:I104"/>
    <mergeCell ref="G105:I105"/>
    <mergeCell ref="G106:I106"/>
    <mergeCell ref="C107:F107"/>
    <mergeCell ref="P107:S107"/>
    <mergeCell ref="T107:V107"/>
    <mergeCell ref="C108:F108"/>
    <mergeCell ref="P108:S108"/>
    <mergeCell ref="T108:V108"/>
    <mergeCell ref="C109:F109"/>
    <mergeCell ref="P109:S109"/>
    <mergeCell ref="T109:V109"/>
    <mergeCell ref="G107:I107"/>
    <mergeCell ref="G108:I108"/>
    <mergeCell ref="G109:I109"/>
    <mergeCell ref="C110:F110"/>
    <mergeCell ref="P110:S110"/>
    <mergeCell ref="T110:V110"/>
    <mergeCell ref="C111:F111"/>
    <mergeCell ref="P111:S111"/>
    <mergeCell ref="T111:V111"/>
    <mergeCell ref="C112:F112"/>
    <mergeCell ref="P112:S112"/>
    <mergeCell ref="T112:V112"/>
    <mergeCell ref="G110:I110"/>
    <mergeCell ref="G111:I111"/>
    <mergeCell ref="G112:I112"/>
    <mergeCell ref="C115:F115"/>
    <mergeCell ref="P115:S115"/>
    <mergeCell ref="T115:V115"/>
    <mergeCell ref="G113:I113"/>
    <mergeCell ref="G114:I114"/>
    <mergeCell ref="G115:I115"/>
    <mergeCell ref="C113:F113"/>
    <mergeCell ref="P113:S113"/>
    <mergeCell ref="T113:V113"/>
    <mergeCell ref="BS22:BT23"/>
    <mergeCell ref="C119:F119"/>
    <mergeCell ref="P119:S119"/>
    <mergeCell ref="T119:V119"/>
    <mergeCell ref="C120:F120"/>
    <mergeCell ref="P120:S120"/>
    <mergeCell ref="T120:V120"/>
    <mergeCell ref="C116:F116"/>
    <mergeCell ref="P116:S116"/>
    <mergeCell ref="T116:V116"/>
    <mergeCell ref="C117:F117"/>
    <mergeCell ref="P117:S117"/>
    <mergeCell ref="T117:V117"/>
    <mergeCell ref="C118:F118"/>
    <mergeCell ref="P118:S118"/>
    <mergeCell ref="T118:V118"/>
    <mergeCell ref="G116:I116"/>
    <mergeCell ref="G117:I117"/>
    <mergeCell ref="G118:I118"/>
    <mergeCell ref="G119:I119"/>
    <mergeCell ref="G120:I120"/>
    <mergeCell ref="C114:F114"/>
    <mergeCell ref="P114:S114"/>
    <mergeCell ref="T114:V114"/>
    <mergeCell ref="BK16:BX16"/>
    <mergeCell ref="BK24:BN25"/>
    <mergeCell ref="BO24:BR25"/>
    <mergeCell ref="BU24:BV25"/>
    <mergeCell ref="BK26:BN27"/>
    <mergeCell ref="BO26:BR27"/>
    <mergeCell ref="BU26:BV27"/>
    <mergeCell ref="BK28:BN29"/>
    <mergeCell ref="BO28:BR29"/>
    <mergeCell ref="BU28:BV29"/>
    <mergeCell ref="BS24:BT25"/>
    <mergeCell ref="BS26:BT27"/>
    <mergeCell ref="BS28:BT29"/>
    <mergeCell ref="BK18:BN19"/>
    <mergeCell ref="BO18:BR19"/>
    <mergeCell ref="BU19:BV19"/>
    <mergeCell ref="BK20:BN21"/>
    <mergeCell ref="BO20:BR21"/>
    <mergeCell ref="BU20:BV21"/>
    <mergeCell ref="BK22:BN23"/>
    <mergeCell ref="BO22:BR23"/>
    <mergeCell ref="BU22:BV23"/>
    <mergeCell ref="BS19:BT19"/>
    <mergeCell ref="BS20:BT21"/>
    <mergeCell ref="BK30:BN31"/>
    <mergeCell ref="BO30:BR31"/>
    <mergeCell ref="BU30:BV31"/>
    <mergeCell ref="BK32:BN33"/>
    <mergeCell ref="BO32:BR33"/>
    <mergeCell ref="BU32:BV33"/>
    <mergeCell ref="BK34:BN35"/>
    <mergeCell ref="BO34:BR35"/>
    <mergeCell ref="BU34:BV35"/>
    <mergeCell ref="BS30:BT31"/>
    <mergeCell ref="BS32:BT33"/>
    <mergeCell ref="BS34:BT35"/>
    <mergeCell ref="BK36:BN37"/>
    <mergeCell ref="BO36:BR37"/>
    <mergeCell ref="BU36:BV37"/>
    <mergeCell ref="BK38:BN39"/>
    <mergeCell ref="BO38:BR39"/>
    <mergeCell ref="BU38:BV39"/>
    <mergeCell ref="BK40:BN41"/>
    <mergeCell ref="BO40:BR41"/>
    <mergeCell ref="BU40:BV41"/>
    <mergeCell ref="BS36:BT37"/>
    <mergeCell ref="BS38:BT39"/>
    <mergeCell ref="BS40:BT41"/>
    <mergeCell ref="BK42:BN43"/>
    <mergeCell ref="BO42:BR43"/>
    <mergeCell ref="BU42:BV43"/>
    <mergeCell ref="BK44:BN45"/>
    <mergeCell ref="BO44:BR45"/>
    <mergeCell ref="BU44:BV45"/>
    <mergeCell ref="BK46:BN47"/>
    <mergeCell ref="BO46:BR47"/>
    <mergeCell ref="BU46:BV47"/>
    <mergeCell ref="BS42:BT43"/>
    <mergeCell ref="BS44:BT45"/>
    <mergeCell ref="BS46:BT47"/>
    <mergeCell ref="BK48:BN49"/>
    <mergeCell ref="BO48:BR49"/>
    <mergeCell ref="BU48:BV49"/>
    <mergeCell ref="BK50:BN51"/>
    <mergeCell ref="BO50:BR51"/>
    <mergeCell ref="BU50:BV51"/>
    <mergeCell ref="BK52:BN53"/>
    <mergeCell ref="BO52:BR53"/>
    <mergeCell ref="BU52:BV53"/>
    <mergeCell ref="BS48:BT49"/>
    <mergeCell ref="BS50:BT51"/>
    <mergeCell ref="BS52:BT53"/>
    <mergeCell ref="BK54:BN55"/>
    <mergeCell ref="BO54:BR55"/>
    <mergeCell ref="BU54:BV55"/>
    <mergeCell ref="BK56:BN57"/>
    <mergeCell ref="BO56:BR57"/>
    <mergeCell ref="BU56:BV57"/>
    <mergeCell ref="BK58:BN59"/>
    <mergeCell ref="BO58:BR59"/>
    <mergeCell ref="BU58:BV59"/>
    <mergeCell ref="BS54:BT55"/>
    <mergeCell ref="BS56:BT57"/>
    <mergeCell ref="BS58:BT59"/>
    <mergeCell ref="BK60:BN61"/>
    <mergeCell ref="BO60:BR61"/>
    <mergeCell ref="BU60:BV61"/>
    <mergeCell ref="BK62:BN63"/>
    <mergeCell ref="BO62:BR63"/>
    <mergeCell ref="BU62:BV63"/>
    <mergeCell ref="BK64:BN65"/>
    <mergeCell ref="BO64:BR65"/>
    <mergeCell ref="BU64:BV65"/>
    <mergeCell ref="BS60:BT61"/>
    <mergeCell ref="BS62:BT63"/>
    <mergeCell ref="BS64:BT65"/>
    <mergeCell ref="BK66:BN67"/>
    <mergeCell ref="BO66:BR67"/>
    <mergeCell ref="BU66:BV67"/>
    <mergeCell ref="BK68:BN69"/>
    <mergeCell ref="BO68:BR69"/>
    <mergeCell ref="BU68:BV69"/>
    <mergeCell ref="BK70:BN71"/>
    <mergeCell ref="BO70:BR71"/>
    <mergeCell ref="BU70:BV71"/>
    <mergeCell ref="BS66:BT67"/>
    <mergeCell ref="BS68:BT69"/>
    <mergeCell ref="BS70:BT71"/>
    <mergeCell ref="BK72:BN73"/>
    <mergeCell ref="BO72:BR73"/>
    <mergeCell ref="BU72:BV73"/>
    <mergeCell ref="BK74:BN75"/>
    <mergeCell ref="BO74:BR75"/>
    <mergeCell ref="BU74:BV75"/>
    <mergeCell ref="BK76:BN77"/>
    <mergeCell ref="BO76:BR77"/>
    <mergeCell ref="BU76:BV77"/>
    <mergeCell ref="BS72:BT73"/>
    <mergeCell ref="BS74:BT75"/>
    <mergeCell ref="BS76:BT77"/>
  </mergeCells>
  <conditionalFormatting sqref="AQ20:AZ77">
    <cfRule type="cellIs" dxfId="10" priority="14" operator="notEqual">
      <formula>" "</formula>
    </cfRule>
  </conditionalFormatting>
  <conditionalFormatting sqref="BK20:BR77 BU20:BV77">
    <cfRule type="cellIs" dxfId="9" priority="12" operator="notEqual">
      <formula>" "</formula>
    </cfRule>
  </conditionalFormatting>
  <conditionalFormatting sqref="BS20:BT77">
    <cfRule type="cellIs" dxfId="8" priority="10" operator="notEqual">
      <formula>" "</formula>
    </cfRule>
  </conditionalFormatting>
  <conditionalFormatting sqref="N20:N120 Y20:Y120 AA20:AA120 AC20:AC120 AE20:AE120 P20:W120">
    <cfRule type="expression" dxfId="7" priority="9">
      <formula>$L20&lt;&gt;""</formula>
    </cfRule>
  </conditionalFormatting>
  <conditionalFormatting sqref="K20:K120">
    <cfRule type="expression" dxfId="6" priority="8">
      <formula>$J20=""</formula>
    </cfRule>
  </conditionalFormatting>
  <conditionalFormatting sqref="Y20:Y120 AA20:AA120">
    <cfRule type="expression" dxfId="5" priority="7">
      <formula>$Z20=""</formula>
    </cfRule>
  </conditionalFormatting>
  <conditionalFormatting sqref="AC20:AC120 AE20:AE120">
    <cfRule type="expression" dxfId="4" priority="6">
      <formula>$AD20=""</formula>
    </cfRule>
  </conditionalFormatting>
  <conditionalFormatting sqref="N20:N120 W20:W120">
    <cfRule type="expression" dxfId="3" priority="5">
      <formula>$O20=""</formula>
    </cfRule>
  </conditionalFormatting>
  <conditionalFormatting sqref="P20:V120">
    <cfRule type="expression" dxfId="2" priority="4">
      <formula>$C20=" "</formula>
    </cfRule>
  </conditionalFormatting>
  <conditionalFormatting sqref="CF12:CG12">
    <cfRule type="expression" dxfId="1" priority="3">
      <formula>$CD$30=""</formula>
    </cfRule>
  </conditionalFormatting>
  <conditionalFormatting sqref="BW20:BX77">
    <cfRule type="expression" dxfId="0" priority="1">
      <formula>$BU20&lt;&gt;" "</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Ref_Invest!$D$41:$D$43</xm:f>
          </x14:formula1>
          <xm:sqref>C8</xm:sqref>
        </x14:dataValidation>
        <x14:dataValidation type="list" allowBlank="1" showInputMessage="1" showErrorMessage="1" xr:uid="{00000000-0002-0000-0100-000002000000}">
          <x14:formula1>
            <xm:f>Ref_Invest!$E$3:$E$31</xm:f>
          </x14:formula1>
          <xm:sqref>C20:F120 P20:S120</xm:sqref>
        </x14:dataValidation>
        <x14:dataValidation type="list" allowBlank="1" showInputMessage="1" showErrorMessage="1" xr:uid="{F99B1279-16C9-48F8-830B-304F97D71EE8}">
          <x14:formula1>
            <xm:f>Ref_Invest!$E$52:$E$61</xm:f>
          </x14:formula1>
          <xm:sqref>CE7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67"/>
  <sheetViews>
    <sheetView zoomScale="90" zoomScaleNormal="90" workbookViewId="0">
      <selection activeCell="D68" sqref="D68"/>
    </sheetView>
  </sheetViews>
  <sheetFormatPr baseColWidth="10" defaultColWidth="11.42578125" defaultRowHeight="15"/>
  <cols>
    <col min="1" max="1" width="11.42578125" style="67"/>
    <col min="2" max="3" width="11.42578125" style="1" customWidth="1"/>
    <col min="4" max="4" width="23.85546875" style="1" customWidth="1"/>
    <col min="5" max="5" width="56.28515625" style="1" bestFit="1" customWidth="1"/>
    <col min="6" max="10" width="11.42578125" style="1" customWidth="1"/>
    <col min="11" max="16384" width="11.42578125" style="1"/>
  </cols>
  <sheetData>
    <row r="2" spans="1:20" s="71" customFormat="1" ht="90">
      <c r="A2" s="69"/>
      <c r="B2" s="22" t="s">
        <v>100</v>
      </c>
      <c r="C2" s="22" t="s">
        <v>101</v>
      </c>
      <c r="D2" s="70" t="s">
        <v>191</v>
      </c>
      <c r="E2" s="70" t="s">
        <v>190</v>
      </c>
      <c r="F2" s="68" t="s">
        <v>45</v>
      </c>
      <c r="G2" s="68" t="s">
        <v>46</v>
      </c>
      <c r="H2" s="68" t="s">
        <v>275</v>
      </c>
      <c r="I2" s="68" t="s">
        <v>274</v>
      </c>
      <c r="J2" s="68" t="s">
        <v>47</v>
      </c>
      <c r="K2" s="68" t="s">
        <v>48</v>
      </c>
      <c r="L2" s="68" t="s">
        <v>49</v>
      </c>
      <c r="M2" s="68" t="s">
        <v>50</v>
      </c>
      <c r="N2" s="7" t="s">
        <v>193</v>
      </c>
      <c r="O2" s="7" t="s">
        <v>194</v>
      </c>
      <c r="P2" s="7" t="s">
        <v>195</v>
      </c>
      <c r="Q2" s="7" t="s">
        <v>196</v>
      </c>
      <c r="R2" s="72"/>
      <c r="S2" s="72"/>
    </row>
    <row r="3" spans="1:20">
      <c r="A3" s="67">
        <v>1</v>
      </c>
      <c r="B3" s="23">
        <f>IF(N3&gt;0,1+MAX($B$2:B2),0)</f>
        <v>0</v>
      </c>
      <c r="C3" s="23">
        <f>IF(P3&gt;0,1+MAX($C$2:C2),0)</f>
        <v>0</v>
      </c>
      <c r="D3" s="82" t="s">
        <v>220</v>
      </c>
      <c r="E3" s="83" t="s">
        <v>472</v>
      </c>
      <c r="F3" s="83">
        <v>7000</v>
      </c>
      <c r="G3" s="83"/>
      <c r="H3" s="84" t="s">
        <v>51</v>
      </c>
      <c r="I3" s="74"/>
      <c r="J3" s="83"/>
      <c r="K3" s="83"/>
      <c r="L3" s="83"/>
      <c r="M3" s="74"/>
      <c r="N3" s="2">
        <f>SUMIF(Saisie_usager!$F$20:$F$120,$E3,Saisie_usager!$R$20:$R$120)+SUMIF(Saisie_usager!$F$20:$F$120,$E3,Saisie_usager!$O$20:$O$120)</f>
        <v>0</v>
      </c>
      <c r="O3" s="4"/>
      <c r="P3" s="2">
        <f>SUMIF(Instruction!$P$20:$P$120,$E3,Instruction!$AI$20:$AI$120)</f>
        <v>0</v>
      </c>
      <c r="Q3" s="2"/>
      <c r="R3" s="4"/>
      <c r="S3" s="4" t="str">
        <f>E3</f>
        <v xml:space="preserve">Broyeur à axes horizontaux </v>
      </c>
      <c r="T3" s="1" t="str">
        <f>D3</f>
        <v>Adaptation climatique</v>
      </c>
    </row>
    <row r="4" spans="1:20">
      <c r="A4" s="67">
        <v>2</v>
      </c>
      <c r="B4" s="23">
        <f>IF(N4&gt;0,1+MAX($B$2:B3),0)</f>
        <v>0</v>
      </c>
      <c r="C4" s="23">
        <f>IF(P4&gt;0,1+MAX($C$2:C3),0)</f>
        <v>0</v>
      </c>
      <c r="D4" s="82" t="s">
        <v>220</v>
      </c>
      <c r="E4" s="83" t="s">
        <v>473</v>
      </c>
      <c r="F4" s="83"/>
      <c r="G4" s="83"/>
      <c r="H4" s="84" t="str">
        <f>'Liste 230901'!K5</f>
        <v>m</v>
      </c>
      <c r="I4" s="74"/>
      <c r="J4" s="83"/>
      <c r="K4" s="83"/>
      <c r="L4" s="83"/>
      <c r="M4" s="74"/>
      <c r="N4" s="2">
        <f>SUMIF(Saisie_usager!$F$20:$F$120,$E4,Saisie_usager!$R$20:$R$120)+SUMIF(Saisie_usager!$F$20:$F$120,$E4,Saisie_usager!$O$20:$O$120)</f>
        <v>0</v>
      </c>
      <c r="O4" s="2"/>
      <c r="P4" s="2">
        <f>SUMIF(Instruction!$P$20:$P$120,$E4,Instruction!$AI$20:$AI$120)</f>
        <v>0</v>
      </c>
      <c r="Q4" s="2"/>
      <c r="R4" s="4"/>
      <c r="S4" s="4" t="str">
        <f t="shared" ref="S4:S28" si="0">E4</f>
        <v xml:space="preserve">Filet et écran d'ombrage </v>
      </c>
      <c r="T4" s="1" t="str">
        <f t="shared" ref="T4:T28" si="1">D4</f>
        <v>Adaptation climatique</v>
      </c>
    </row>
    <row r="5" spans="1:20">
      <c r="A5" s="67">
        <v>3</v>
      </c>
      <c r="B5" s="23">
        <f>IF(N5&gt;0,1+MAX($B$2:B4),0)</f>
        <v>0</v>
      </c>
      <c r="C5" s="23">
        <f>IF(P5&gt;0,1+MAX($C$2:C4),0)</f>
        <v>0</v>
      </c>
      <c r="D5" s="82" t="s">
        <v>26</v>
      </c>
      <c r="E5" s="83" t="s">
        <v>22</v>
      </c>
      <c r="F5" s="83">
        <v>15000</v>
      </c>
      <c r="G5" s="83"/>
      <c r="H5" s="84" t="s">
        <v>51</v>
      </c>
      <c r="I5" s="74"/>
      <c r="J5" s="83"/>
      <c r="K5" s="83"/>
      <c r="L5" s="83"/>
      <c r="M5" s="74"/>
      <c r="N5" s="2">
        <f>SUMIF(Saisie_usager!$F$20:$F$120,$E5,Saisie_usager!$R$20:$R$120)+SUMIF(Saisie_usager!$F$20:$F$120,$E5,Saisie_usager!$O$20:$O$120)</f>
        <v>0</v>
      </c>
      <c r="O5" s="2"/>
      <c r="P5" s="2">
        <f>SUMIF(Instruction!$P$20:$P$120,$E5,Instruction!$AI$20:$AI$120)</f>
        <v>0</v>
      </c>
      <c r="Q5" s="2"/>
      <c r="R5" s="4"/>
      <c r="S5" s="4" t="str">
        <f t="shared" si="0"/>
        <v>Broyeur à buchettes</v>
      </c>
      <c r="T5" s="1" t="str">
        <f t="shared" si="1"/>
        <v>Economies d'énergie</v>
      </c>
    </row>
    <row r="6" spans="1:20">
      <c r="A6" s="67">
        <v>4</v>
      </c>
      <c r="B6" s="23">
        <f>IF(N6&gt;0,1+MAX($B$2:B5),0)</f>
        <v>0</v>
      </c>
      <c r="C6" s="23">
        <f>IF(P6&gt;0,1+MAX($C$2:C5),0)</f>
        <v>0</v>
      </c>
      <c r="D6" s="82" t="s">
        <v>26</v>
      </c>
      <c r="E6" s="83" t="s">
        <v>261</v>
      </c>
      <c r="F6" s="83"/>
      <c r="G6" s="83"/>
      <c r="H6" s="84" t="s">
        <v>51</v>
      </c>
      <c r="I6" s="74"/>
      <c r="J6" s="83"/>
      <c r="K6" s="83"/>
      <c r="L6" s="83"/>
      <c r="M6" s="74"/>
      <c r="N6" s="2">
        <f>SUMIF(Saisie_usager!$F$20:$F$120,$E6,Saisie_usager!$R$20:$R$120)+SUMIF(Saisie_usager!$F$20:$F$120,$E6,Saisie_usager!$O$20:$O$120)</f>
        <v>0</v>
      </c>
      <c r="O6" s="2"/>
      <c r="P6" s="2">
        <f>SUMIF(Instruction!$P$20:$P$120,$E6,Instruction!$AI$20:$AI$120)</f>
        <v>0</v>
      </c>
      <c r="Q6" s="2"/>
      <c r="R6" s="4"/>
      <c r="S6" s="4" t="str">
        <f t="shared" si="0"/>
        <v>Compteurs et équipements de pilotage consommation d'énergie</v>
      </c>
      <c r="T6" s="1" t="str">
        <f t="shared" si="1"/>
        <v>Economies d'énergie</v>
      </c>
    </row>
    <row r="7" spans="1:20">
      <c r="A7" s="67">
        <v>5</v>
      </c>
      <c r="B7" s="23">
        <f>IF(N7&gt;0,1+MAX($B$2:B6),0)</f>
        <v>0</v>
      </c>
      <c r="C7" s="23">
        <f>IF(P7&gt;0,1+MAX($C$2:C6),0)</f>
        <v>0</v>
      </c>
      <c r="D7" s="82" t="s">
        <v>26</v>
      </c>
      <c r="E7" s="83" t="s">
        <v>228</v>
      </c>
      <c r="F7" s="83"/>
      <c r="G7" s="83"/>
      <c r="H7" s="84" t="s">
        <v>51</v>
      </c>
      <c r="I7" s="74"/>
      <c r="J7" s="83"/>
      <c r="K7" s="83"/>
      <c r="L7" s="83"/>
      <c r="M7" s="74"/>
      <c r="N7" s="2">
        <f>SUMIF(Saisie_usager!$F$20:$F$120,$E7,Saisie_usager!$R$20:$R$120)+SUMIF(Saisie_usager!$F$20:$F$120,$E7,Saisie_usager!$O$20:$O$120)</f>
        <v>0</v>
      </c>
      <c r="O7" s="2"/>
      <c r="P7" s="2">
        <f>SUMIF(Instruction!$P$20:$P$120,$E7,Instruction!$AI$20:$AI$120)</f>
        <v>0</v>
      </c>
      <c r="Q7" s="2"/>
      <c r="R7" s="4"/>
      <c r="S7" s="4" t="str">
        <f t="shared" si="0"/>
        <v>Ecran thermique</v>
      </c>
      <c r="T7" s="1" t="str">
        <f t="shared" si="1"/>
        <v>Economies d'énergie</v>
      </c>
    </row>
    <row r="8" spans="1:20">
      <c r="A8" s="67">
        <v>6</v>
      </c>
      <c r="B8" s="23">
        <f>IF(N8&gt;0,1+MAX($B$2:B7),0)</f>
        <v>0</v>
      </c>
      <c r="C8" s="23">
        <f>IF(P8&gt;0,1+MAX($C$2:C7),0)</f>
        <v>0</v>
      </c>
      <c r="D8" s="82" t="s">
        <v>26</v>
      </c>
      <c r="E8" s="83" t="s">
        <v>452</v>
      </c>
      <c r="F8" s="83"/>
      <c r="G8" s="83"/>
      <c r="H8" s="84" t="s">
        <v>51</v>
      </c>
      <c r="I8" s="74"/>
      <c r="J8" s="83"/>
      <c r="K8" s="83"/>
      <c r="L8" s="83"/>
      <c r="M8" s="74"/>
      <c r="N8" s="2">
        <f>SUMIF(Saisie_usager!$F$20:$F$120,$E8,Saisie_usager!$R$20:$R$120)+SUMIF(Saisie_usager!$F$20:$F$120,$E8,Saisie_usager!$O$20:$O$120)</f>
        <v>0</v>
      </c>
      <c r="O8" s="2"/>
      <c r="P8" s="2">
        <f>SUMIF(Instruction!$P$20:$P$120,$E8,Instruction!$AI$20:$AI$120)</f>
        <v>0</v>
      </c>
      <c r="Q8" s="2"/>
      <c r="R8" s="4"/>
      <c r="S8" s="4" t="str">
        <f t="shared" si="0"/>
        <v>Equipements de chauffage économes en énergie</v>
      </c>
      <c r="T8" s="1" t="str">
        <f t="shared" si="1"/>
        <v>Economies d'énergie</v>
      </c>
    </row>
    <row r="9" spans="1:20">
      <c r="A9" s="67">
        <v>7</v>
      </c>
      <c r="B9" s="23">
        <f>IF(N9&gt;0,1+MAX($B$2:B8),0)</f>
        <v>0</v>
      </c>
      <c r="C9" s="23">
        <f>IF(P9&gt;0,1+MAX($C$2:C8),0)</f>
        <v>0</v>
      </c>
      <c r="D9" s="82" t="s">
        <v>26</v>
      </c>
      <c r="E9" s="83" t="s">
        <v>453</v>
      </c>
      <c r="F9" s="83"/>
      <c r="G9" s="83"/>
      <c r="H9" s="84" t="str">
        <f>'Liste 230901'!K10</f>
        <v>m</v>
      </c>
      <c r="I9" s="74"/>
      <c r="J9" s="83"/>
      <c r="K9" s="83"/>
      <c r="L9" s="83"/>
      <c r="M9" s="74"/>
      <c r="N9" s="2">
        <f>SUMIF(Saisie_usager!$F$20:$F$120,$E9,Saisie_usager!$R$20:$R$120)+SUMIF(Saisie_usager!$F$20:$F$120,$E9,Saisie_usager!$O$20:$O$120)</f>
        <v>0</v>
      </c>
      <c r="O9" s="2"/>
      <c r="P9" s="2">
        <f>SUMIF(Instruction!$P$20:$P$120,$E9,Instruction!$AI$20:$AI$120)</f>
        <v>0</v>
      </c>
      <c r="Q9" s="2"/>
      <c r="R9" s="4"/>
      <c r="S9" s="4" t="str">
        <f t="shared" si="0"/>
        <v xml:space="preserve">Groupe froid économe en énergie </v>
      </c>
      <c r="T9" s="1" t="str">
        <f t="shared" si="1"/>
        <v>Economies d'énergie</v>
      </c>
    </row>
    <row r="10" spans="1:20">
      <c r="A10" s="67">
        <v>8</v>
      </c>
      <c r="B10" s="23">
        <f>IF(N10&gt;0,1+MAX($B$2:B9),0)</f>
        <v>0</v>
      </c>
      <c r="C10" s="23">
        <f>IF(P10&gt;0,1+MAX($C$2:C9),0)</f>
        <v>0</v>
      </c>
      <c r="D10" s="82" t="s">
        <v>26</v>
      </c>
      <c r="E10" s="83" t="s">
        <v>454</v>
      </c>
      <c r="F10" s="83"/>
      <c r="G10" s="83"/>
      <c r="H10" s="84" t="s">
        <v>51</v>
      </c>
      <c r="I10" s="74"/>
      <c r="J10" s="83"/>
      <c r="K10" s="83"/>
      <c r="L10" s="83"/>
      <c r="M10" s="74"/>
      <c r="N10" s="2">
        <f>SUMIF(Saisie_usager!$F$20:$F$120,$E10,Saisie_usager!$R$20:$R$120)+SUMIF(Saisie_usager!$F$20:$F$120,$E10,Saisie_usager!$O$20:$O$120)</f>
        <v>0</v>
      </c>
      <c r="O10" s="2"/>
      <c r="P10" s="2">
        <f>SUMIF(Instruction!$P$20:$P$120,$E10,Instruction!$AI$20:$AI$120)</f>
        <v>0</v>
      </c>
      <c r="Q10" s="2"/>
      <c r="R10" s="4"/>
      <c r="S10" s="4" t="str">
        <f t="shared" si="0"/>
        <v xml:space="preserve">Open buffer </v>
      </c>
      <c r="T10" s="1" t="str">
        <f t="shared" si="1"/>
        <v>Economies d'énergie</v>
      </c>
    </row>
    <row r="11" spans="1:20">
      <c r="A11" s="67">
        <v>9</v>
      </c>
      <c r="B11" s="23">
        <f>IF(N11&gt;0,1+MAX($B$2:B10),0)</f>
        <v>0</v>
      </c>
      <c r="C11" s="23">
        <f>IF(P11&gt;0,1+MAX($C$2:C10),0)</f>
        <v>0</v>
      </c>
      <c r="D11" s="82" t="s">
        <v>26</v>
      </c>
      <c r="E11" s="83" t="s">
        <v>474</v>
      </c>
      <c r="F11" s="83"/>
      <c r="G11" s="83"/>
      <c r="H11" s="84" t="s">
        <v>51</v>
      </c>
      <c r="I11" s="74"/>
      <c r="J11" s="83"/>
      <c r="K11" s="83"/>
      <c r="L11" s="83"/>
      <c r="M11" s="74"/>
      <c r="N11" s="2">
        <f>SUMIF(Saisie_usager!$F$20:$F$120,$E11,Saisie_usager!$R$20:$R$120)+SUMIF(Saisie_usager!$F$20:$F$120,$E11,Saisie_usager!$O$20:$O$120)</f>
        <v>0</v>
      </c>
      <c r="O11" s="2"/>
      <c r="P11" s="2">
        <f>SUMIF(Instruction!$P$20:$P$120,$E11,Instruction!$AI$20:$AI$120)</f>
        <v>0</v>
      </c>
      <c r="Q11" s="2"/>
      <c r="R11" s="4"/>
      <c r="S11" s="4" t="str">
        <f t="shared" si="0"/>
        <v xml:space="preserve">Ordinateur climatique </v>
      </c>
      <c r="T11" s="1" t="str">
        <f t="shared" si="1"/>
        <v>Economies d'énergie</v>
      </c>
    </row>
    <row r="12" spans="1:20">
      <c r="A12" s="67">
        <v>10</v>
      </c>
      <c r="B12" s="23">
        <f>IF(N12&gt;0,1+MAX($B$2:B11),0)</f>
        <v>0</v>
      </c>
      <c r="C12" s="23">
        <f>IF(P12&gt;0,1+MAX($C$2:C11),0)</f>
        <v>0</v>
      </c>
      <c r="D12" s="82" t="s">
        <v>26</v>
      </c>
      <c r="E12" s="83" t="s">
        <v>69</v>
      </c>
      <c r="F12" s="83"/>
      <c r="G12" s="83"/>
      <c r="H12" s="84" t="s">
        <v>51</v>
      </c>
      <c r="I12" s="74"/>
      <c r="J12" s="83"/>
      <c r="K12" s="83"/>
      <c r="L12" s="83"/>
      <c r="M12" s="74"/>
      <c r="N12" s="2">
        <f>SUMIF(Saisie_usager!$F$20:$F$120,$E12,Saisie_usager!$R$20:$R$120)+SUMIF(Saisie_usager!$F$20:$F$120,$E12,Saisie_usager!$O$20:$O$120)</f>
        <v>0</v>
      </c>
      <c r="O12" s="4"/>
      <c r="P12" s="2">
        <f>SUMIF(Instruction!$P$20:$P$120,$E12,Instruction!$AI$20:$AI$120)</f>
        <v>0</v>
      </c>
      <c r="Q12" s="2"/>
      <c r="R12" s="4"/>
      <c r="S12" s="4" t="str">
        <f t="shared" si="0"/>
        <v>Pompes à chaleur</v>
      </c>
      <c r="T12" s="1" t="str">
        <f t="shared" si="1"/>
        <v>Economies d'énergie</v>
      </c>
    </row>
    <row r="13" spans="1:20">
      <c r="A13" s="67">
        <v>11</v>
      </c>
      <c r="B13" s="23">
        <f>IF(N13&gt;0,1+MAX($B$2:B12),0)</f>
        <v>0</v>
      </c>
      <c r="C13" s="23">
        <f>IF(P13&gt;0,1+MAX($C$2:C12),0)</f>
        <v>0</v>
      </c>
      <c r="D13" s="82" t="s">
        <v>26</v>
      </c>
      <c r="E13" s="83" t="s">
        <v>475</v>
      </c>
      <c r="F13" s="83"/>
      <c r="G13" s="83"/>
      <c r="H13" s="84" t="s">
        <v>51</v>
      </c>
      <c r="I13" s="74"/>
      <c r="J13" s="83"/>
      <c r="K13" s="83"/>
      <c r="L13" s="83"/>
      <c r="M13" s="74"/>
      <c r="N13" s="2">
        <f>SUMIF(Saisie_usager!$F$20:$F$120,$E13,Saisie_usager!$R$20:$R$120)+SUMIF(Saisie_usager!$F$20:$F$120,$E13,Saisie_usager!$O$20:$O$120)</f>
        <v>0</v>
      </c>
      <c r="O13" s="2"/>
      <c r="P13" s="2">
        <f>SUMIF(Instruction!$P$20:$P$120,$E13,Instruction!$AI$20:$AI$120)</f>
        <v>0</v>
      </c>
      <c r="Q13" s="2"/>
      <c r="R13" s="4"/>
      <c r="S13" s="4" t="str">
        <f t="shared" si="0"/>
        <v xml:space="preserve">Récupérateurs de chaleurs et investissements eco energie lait </v>
      </c>
      <c r="T13" s="1" t="str">
        <f t="shared" si="1"/>
        <v>Economies d'énergie</v>
      </c>
    </row>
    <row r="14" spans="1:20">
      <c r="A14" s="67">
        <v>12</v>
      </c>
      <c r="B14" s="23">
        <f>IF(N14&gt;0,1+MAX($B$2:B13),0)</f>
        <v>0</v>
      </c>
      <c r="C14" s="23">
        <f>IF(P14&gt;0,1+MAX($C$2:C13),0)</f>
        <v>0</v>
      </c>
      <c r="D14" s="82" t="s">
        <v>26</v>
      </c>
      <c r="E14" s="83" t="s">
        <v>226</v>
      </c>
      <c r="F14" s="83"/>
      <c r="G14" s="83"/>
      <c r="H14" s="84" t="s">
        <v>51</v>
      </c>
      <c r="I14" s="74"/>
      <c r="J14" s="83"/>
      <c r="K14" s="83"/>
      <c r="L14" s="83"/>
      <c r="M14" s="74"/>
      <c r="N14" s="2">
        <f>SUMIF(Saisie_usager!$F$20:$F$120,$E14,Saisie_usager!$R$20:$R$120)+SUMIF(Saisie_usager!$F$20:$F$120,$E14,Saisie_usager!$O$20:$O$120)</f>
        <v>0</v>
      </c>
      <c r="O14" s="2"/>
      <c r="P14" s="2">
        <f>SUMIF(Instruction!$P$20:$P$120,$E14,Instruction!$AI$20:$AI$120)</f>
        <v>0</v>
      </c>
      <c r="Q14" s="2"/>
      <c r="R14" s="4"/>
      <c r="S14" s="4" t="str">
        <f t="shared" si="0"/>
        <v>Rénovation énergétique des bâtiments</v>
      </c>
      <c r="T14" s="1" t="str">
        <f t="shared" si="1"/>
        <v>Economies d'énergie</v>
      </c>
    </row>
    <row r="15" spans="1:20">
      <c r="A15" s="67">
        <v>13</v>
      </c>
      <c r="B15" s="23">
        <f>IF(N15&gt;0,1+MAX($B$2:B14),0)</f>
        <v>0</v>
      </c>
      <c r="C15" s="23">
        <f>IF(P15&gt;0,1+MAX($C$2:C14),0)</f>
        <v>0</v>
      </c>
      <c r="D15" s="82" t="s">
        <v>26</v>
      </c>
      <c r="E15" s="83" t="s">
        <v>476</v>
      </c>
      <c r="F15" s="83"/>
      <c r="G15" s="83"/>
      <c r="H15" s="84" t="str">
        <f>'Liste 230901'!K16</f>
        <v>m</v>
      </c>
      <c r="I15" s="74"/>
      <c r="J15" s="83"/>
      <c r="K15" s="83"/>
      <c r="L15" s="83"/>
      <c r="M15" s="74"/>
      <c r="N15" s="2">
        <f>SUMIF(Saisie_usager!$F$20:$F$120,$E15,Saisie_usager!$R$20:$R$120)+SUMIF(Saisie_usager!$F$20:$F$120,$E15,Saisie_usager!$O$20:$O$120)</f>
        <v>0</v>
      </c>
      <c r="O15" s="4"/>
      <c r="P15" s="2">
        <f>SUMIF(Instruction!$P$20:$P$120,$E15,Instruction!$AI$20:$AI$120)</f>
        <v>0</v>
      </c>
      <c r="Q15" s="2"/>
      <c r="R15" s="4"/>
      <c r="S15" s="4" t="str">
        <f t="shared" si="0"/>
        <v xml:space="preserve">Systèmes de ventilation  économes en énergie  </v>
      </c>
      <c r="T15" s="1" t="str">
        <f t="shared" si="1"/>
        <v>Economies d'énergie</v>
      </c>
    </row>
    <row r="16" spans="1:20">
      <c r="A16" s="67">
        <v>14</v>
      </c>
      <c r="B16" s="23">
        <f>IF(N16&gt;0,1+MAX($B$2:B15),0)</f>
        <v>0</v>
      </c>
      <c r="C16" s="23">
        <f>IF(P16&gt;0,1+MAX($C$2:C15),0)</f>
        <v>0</v>
      </c>
      <c r="D16" s="82" t="s">
        <v>26</v>
      </c>
      <c r="E16" s="83" t="s">
        <v>477</v>
      </c>
      <c r="F16" s="83"/>
      <c r="G16" s="83"/>
      <c r="H16" s="84" t="str">
        <f>'Liste 230901'!K17</f>
        <v>m</v>
      </c>
      <c r="I16" s="74"/>
      <c r="J16" s="83"/>
      <c r="K16" s="83"/>
      <c r="L16" s="83"/>
      <c r="M16" s="74"/>
      <c r="N16" s="2">
        <f>SUMIF(Saisie_usager!$F$20:$F$120,$E16,Saisie_usager!$R$20:$R$120)+SUMIF(Saisie_usager!$F$20:$F$120,$E16,Saisie_usager!$O$20:$O$120)</f>
        <v>0</v>
      </c>
      <c r="O16" s="2"/>
      <c r="P16" s="2">
        <f>SUMIF(Instruction!$P$20:$P$120,$E16,Instruction!$AI$20:$AI$120)</f>
        <v>0</v>
      </c>
      <c r="Q16" s="2"/>
      <c r="R16" s="4"/>
      <c r="S16" s="4" t="str">
        <f t="shared" si="0"/>
        <v xml:space="preserve">Systèmes d'éclairage économes en énergie </v>
      </c>
      <c r="T16" s="1" t="str">
        <f t="shared" si="1"/>
        <v>Economies d'énergie</v>
      </c>
    </row>
    <row r="17" spans="1:21">
      <c r="A17" s="67">
        <v>15</v>
      </c>
      <c r="B17" s="23">
        <f>IF(N17&gt;0,1+MAX($B$2:B16),0)</f>
        <v>0</v>
      </c>
      <c r="C17" s="23">
        <f>IF(P17&gt;0,1+MAX($C$2:C16),0)</f>
        <v>0</v>
      </c>
      <c r="D17" s="82" t="s">
        <v>221</v>
      </c>
      <c r="E17" s="83" t="s">
        <v>7</v>
      </c>
      <c r="F17" s="83">
        <v>7500</v>
      </c>
      <c r="G17" s="83"/>
      <c r="H17" s="84" t="str">
        <f>'Liste 230901'!K18</f>
        <v>m</v>
      </c>
      <c r="I17" s="74"/>
      <c r="J17" s="83"/>
      <c r="K17" s="83"/>
      <c r="L17" s="83"/>
      <c r="M17" s="74"/>
      <c r="N17" s="2">
        <f>SUMIF(Saisie_usager!$F$20:$F$120,$E17,Saisie_usager!$R$20:$R$120)+SUMIF(Saisie_usager!$F$20:$F$120,$E17,Saisie_usager!$O$20:$O$120)</f>
        <v>0</v>
      </c>
      <c r="O17" s="2"/>
      <c r="P17" s="2">
        <f>SUMIF(Instruction!$P$20:$P$120,$E17,Instruction!$AI$20:$AI$120)</f>
        <v>0</v>
      </c>
      <c r="Q17" s="2"/>
      <c r="R17" s="4"/>
      <c r="S17" s="4" t="str">
        <f t="shared" si="0"/>
        <v>Andaineurs ≤ 5 m</v>
      </c>
      <c r="T17" s="1" t="str">
        <f t="shared" si="1"/>
        <v>Gestion de l'herbe</v>
      </c>
    </row>
    <row r="18" spans="1:21">
      <c r="A18" s="67">
        <v>16</v>
      </c>
      <c r="B18" s="23">
        <f>IF(N18&gt;0,1+MAX($B$2:B17),0)</f>
        <v>0</v>
      </c>
      <c r="C18" s="23">
        <f>IF(P18&gt;0,1+MAX($C$2:C17),0)</f>
        <v>0</v>
      </c>
      <c r="D18" s="82" t="s">
        <v>221</v>
      </c>
      <c r="E18" s="83" t="s">
        <v>456</v>
      </c>
      <c r="F18" s="83">
        <v>19000</v>
      </c>
      <c r="G18" s="83"/>
      <c r="H18" s="84" t="str">
        <f>'Liste 230901'!K19</f>
        <v>m</v>
      </c>
      <c r="I18" s="74"/>
      <c r="J18" s="83"/>
      <c r="K18" s="83"/>
      <c r="L18" s="83"/>
      <c r="M18" s="74"/>
      <c r="N18" s="2">
        <f>SUMIF(Saisie_usager!$F$20:$F$120,$E18,Saisie_usager!$R$20:$R$120)+SUMIF(Saisie_usager!$F$20:$F$120,$E18,Saisie_usager!$O$20:$O$120)</f>
        <v>0</v>
      </c>
      <c r="O18" s="2"/>
      <c r="P18" s="2">
        <f>SUMIF(Instruction!$P$20:$P$120,$E18,Instruction!$AI$20:$AI$120)</f>
        <v>0</v>
      </c>
      <c r="Q18" s="2"/>
      <c r="R18" s="4"/>
      <c r="S18" s="4" t="str">
        <f t="shared" si="0"/>
        <v>Autochargeuse simple</v>
      </c>
      <c r="T18" s="1" t="str">
        <f t="shared" si="1"/>
        <v>Gestion de l'herbe</v>
      </c>
    </row>
    <row r="19" spans="1:21">
      <c r="A19" s="67">
        <v>17</v>
      </c>
      <c r="B19" s="23">
        <f>IF(N19&gt;0,1+MAX($B$2:B18),0)</f>
        <v>0</v>
      </c>
      <c r="C19" s="23">
        <f>IF(P19&gt;0,1+MAX($C$2:C18),0)</f>
        <v>0</v>
      </c>
      <c r="D19" s="82" t="s">
        <v>221</v>
      </c>
      <c r="E19" s="83" t="s">
        <v>5</v>
      </c>
      <c r="F19" s="83">
        <v>6000</v>
      </c>
      <c r="G19" s="83"/>
      <c r="H19" s="84" t="str">
        <f>'Liste 230901'!K20</f>
        <v>m</v>
      </c>
      <c r="I19" s="74"/>
      <c r="J19" s="83"/>
      <c r="K19" s="83"/>
      <c r="L19" s="83"/>
      <c r="M19" s="74"/>
      <c r="N19" s="2">
        <f>SUMIF(Saisie_usager!$F$20:$F$120,$E19,Saisie_usager!$R$20:$R$120)+SUMIF(Saisie_usager!$F$20:$F$120,$E19,Saisie_usager!$O$20:$O$120)</f>
        <v>0</v>
      </c>
      <c r="O19" s="2"/>
      <c r="P19" s="2">
        <f>SUMIF(Instruction!$P$20:$P$120,$E19,Instruction!$AI$20:$AI$120)</f>
        <v>0</v>
      </c>
      <c r="Q19" s="2"/>
      <c r="R19" s="4"/>
      <c r="S19" s="4" t="str">
        <f t="shared" si="0"/>
        <v>Barres d'effarouchement</v>
      </c>
      <c r="T19" s="1" t="str">
        <f t="shared" si="1"/>
        <v>Gestion de l'herbe</v>
      </c>
    </row>
    <row r="20" spans="1:21">
      <c r="A20" s="67">
        <v>18</v>
      </c>
      <c r="B20" s="23">
        <f>IF(N20&gt;0,1+MAX($B$2:B19),0)</f>
        <v>0</v>
      </c>
      <c r="C20" s="23">
        <f>IF(P20&gt;0,1+MAX($C$2:C19),0)</f>
        <v>0</v>
      </c>
      <c r="D20" s="82" t="s">
        <v>221</v>
      </c>
      <c r="E20" s="83" t="s">
        <v>66</v>
      </c>
      <c r="F20" s="83">
        <v>6000</v>
      </c>
      <c r="G20" s="83"/>
      <c r="H20" s="84" t="str">
        <f>'Liste 230901'!K21</f>
        <v>m</v>
      </c>
      <c r="I20" s="74"/>
      <c r="J20" s="83"/>
      <c r="K20" s="83"/>
      <c r="L20" s="83"/>
      <c r="M20" s="74"/>
      <c r="N20" s="2">
        <f>SUMIF(Saisie_usager!$F$20:$F$120,$E20,Saisie_usager!$R$20:$R$120)+SUMIF(Saisie_usager!$F$20:$F$120,$E20,Saisie_usager!$O$20:$O$120)</f>
        <v>0</v>
      </c>
      <c r="O20" s="2"/>
      <c r="P20" s="2">
        <f>SUMIF(Instruction!$P$20:$P$120,$E20,Instruction!$AI$20:$AI$120)</f>
        <v>0</v>
      </c>
      <c r="Q20" s="2"/>
      <c r="R20" s="4"/>
      <c r="S20" s="4" t="str">
        <f t="shared" si="0"/>
        <v>Dérouleurs de round</v>
      </c>
      <c r="T20" s="1" t="str">
        <f t="shared" si="1"/>
        <v>Gestion de l'herbe</v>
      </c>
    </row>
    <row r="21" spans="1:21">
      <c r="A21" s="67">
        <v>19</v>
      </c>
      <c r="B21" s="23">
        <f>IF(N21&gt;0,1+MAX($B$2:B20),0)</f>
        <v>0</v>
      </c>
      <c r="C21" s="23">
        <f>IF(P21&gt;0,1+MAX($C$2:C20),0)</f>
        <v>0</v>
      </c>
      <c r="D21" s="82" t="s">
        <v>221</v>
      </c>
      <c r="E21" s="83" t="s">
        <v>67</v>
      </c>
      <c r="F21" s="83">
        <v>25000</v>
      </c>
      <c r="G21" s="83"/>
      <c r="H21" s="84" t="str">
        <f>'Liste 230901'!K22</f>
        <v>m</v>
      </c>
      <c r="I21" s="74"/>
      <c r="J21" s="83"/>
      <c r="K21" s="83"/>
      <c r="L21" s="83"/>
      <c r="M21" s="74"/>
      <c r="N21" s="2">
        <f>SUMIF(Saisie_usager!$F$20:$F$120,$E21,Saisie_usager!$R$20:$R$120)+SUMIF(Saisie_usager!$F$20:$F$120,$E21,Saisie_usager!$O$20:$O$120)</f>
        <v>0</v>
      </c>
      <c r="O21" s="2"/>
      <c r="P21" s="2">
        <f>SUMIF(Instruction!$P$20:$P$120,$E21,Instruction!$AI$20:$AI$120)</f>
        <v>0</v>
      </c>
      <c r="Q21" s="2"/>
      <c r="R21" s="4"/>
      <c r="S21" s="4" t="str">
        <f t="shared" si="0"/>
        <v>Distributrice de betteraves</v>
      </c>
      <c r="T21" s="1" t="str">
        <f t="shared" si="1"/>
        <v>Gestion de l'herbe</v>
      </c>
    </row>
    <row r="22" spans="1:21">
      <c r="A22" s="67">
        <v>20</v>
      </c>
      <c r="B22" s="23">
        <f>IF(N22&gt;0,1+MAX($B$2:B21),0)</f>
        <v>0</v>
      </c>
      <c r="C22" s="23">
        <f>IF(P22&gt;0,1+MAX($C$2:C21),0)</f>
        <v>0</v>
      </c>
      <c r="D22" s="82" t="s">
        <v>221</v>
      </c>
      <c r="E22" s="83" t="s">
        <v>478</v>
      </c>
      <c r="F22" s="83">
        <v>12000</v>
      </c>
      <c r="G22" s="83"/>
      <c r="H22" s="84" t="str">
        <f>'Liste 230901'!K23</f>
        <v>m</v>
      </c>
      <c r="I22" s="74"/>
      <c r="J22" s="83"/>
      <c r="K22" s="83"/>
      <c r="L22" s="83"/>
      <c r="M22" s="74"/>
      <c r="N22" s="2">
        <f>SUMIF(Saisie_usager!$F$20:$F$120,$E22,Saisie_usager!$R$20:$R$120)+SUMIF(Saisie_usager!$F$20:$F$120,$E22,Saisie_usager!$O$20:$O$120)</f>
        <v>0</v>
      </c>
      <c r="O22" s="2"/>
      <c r="P22" s="2">
        <f>SUMIF(Instruction!$P$20:$P$120,$E22,Instruction!$AI$20:$AI$120)</f>
        <v>0</v>
      </c>
      <c r="Q22" s="2"/>
      <c r="R22" s="4"/>
      <c r="S22" s="4" t="str">
        <f t="shared" si="0"/>
        <v xml:space="preserve">Enrubanneuse </v>
      </c>
      <c r="T22" s="1" t="str">
        <f t="shared" si="1"/>
        <v>Gestion de l'herbe</v>
      </c>
    </row>
    <row r="23" spans="1:21">
      <c r="A23" s="67">
        <v>21</v>
      </c>
      <c r="B23" s="23">
        <f>IF(N23&gt;0,1+MAX($B$2:B22),0)</f>
        <v>0</v>
      </c>
      <c r="C23" s="23">
        <f>IF(P23&gt;0,1+MAX($C$2:C22),0)</f>
        <v>0</v>
      </c>
      <c r="D23" s="82" t="s">
        <v>221</v>
      </c>
      <c r="E23" s="83" t="s">
        <v>479</v>
      </c>
      <c r="F23" s="83">
        <v>7000</v>
      </c>
      <c r="G23" s="83"/>
      <c r="H23" s="84" t="str">
        <f>'Liste 230901'!K24</f>
        <v>m</v>
      </c>
      <c r="I23" s="74"/>
      <c r="J23" s="83"/>
      <c r="K23" s="83"/>
      <c r="L23" s="83"/>
      <c r="M23" s="74"/>
      <c r="N23" s="2">
        <f>SUMIF(Saisie_usager!$F$20:$F$120,$E23,Saisie_usager!$R$20:$R$120)+SUMIF(Saisie_usager!$F$20:$F$120,$E23,Saisie_usager!$O$20:$O$120)</f>
        <v>0</v>
      </c>
      <c r="O23" s="2"/>
      <c r="P23" s="2">
        <f>SUMIF(Instruction!$P$20:$P$120,$E23,Instruction!$AI$20:$AI$120)</f>
        <v>0</v>
      </c>
      <c r="Q23" s="2"/>
      <c r="R23" s="4"/>
      <c r="S23" s="4" t="str">
        <f t="shared" si="0"/>
        <v xml:space="preserve">Faneuse </v>
      </c>
      <c r="T23" s="1" t="str">
        <f t="shared" si="1"/>
        <v>Gestion de l'herbe</v>
      </c>
    </row>
    <row r="24" spans="1:21">
      <c r="A24" s="67">
        <v>22</v>
      </c>
      <c r="B24" s="23">
        <f>IF(N24&gt;0,1+MAX($B$2:B23),0)</f>
        <v>0</v>
      </c>
      <c r="C24" s="23">
        <f>IF(P24&gt;0,1+MAX($C$2:C23),0)</f>
        <v>0</v>
      </c>
      <c r="D24" s="82" t="s">
        <v>221</v>
      </c>
      <c r="E24" s="83" t="s">
        <v>85</v>
      </c>
      <c r="F24" s="83">
        <v>6000</v>
      </c>
      <c r="G24" s="83"/>
      <c r="H24" s="84" t="str">
        <f>'Liste 230901'!K25</f>
        <v>m</v>
      </c>
      <c r="I24" s="74"/>
      <c r="J24" s="83"/>
      <c r="K24" s="83"/>
      <c r="L24" s="83"/>
      <c r="M24" s="74"/>
      <c r="N24" s="2">
        <f>SUMIF(Saisie_usager!$F$20:$F$120,$E24,Saisie_usager!$R$20:$R$120)+SUMIF(Saisie_usager!$F$20:$F$120,$E24,Saisie_usager!$O$20:$O$120)</f>
        <v>0</v>
      </c>
      <c r="O24" s="2"/>
      <c r="P24" s="2">
        <f>SUMIF(Instruction!$P$20:$P$120,$E24,Instruction!$AI$20:$AI$120)</f>
        <v>0</v>
      </c>
      <c r="Q24" s="2"/>
      <c r="R24" s="4"/>
      <c r="S24" s="4" t="str">
        <f t="shared" si="0"/>
        <v>Faucheuse &lt; 5m</v>
      </c>
      <c r="T24" s="1" t="str">
        <f t="shared" si="1"/>
        <v>Gestion de l'herbe</v>
      </c>
    </row>
    <row r="25" spans="1:21">
      <c r="A25" s="67">
        <v>23</v>
      </c>
      <c r="B25" s="23">
        <f>IF(N25&gt;0,1+MAX($B$2:B24),0)</f>
        <v>0</v>
      </c>
      <c r="C25" s="23">
        <f>IF(P25&gt;0,1+MAX($C$2:C24),0)</f>
        <v>0</v>
      </c>
      <c r="D25" s="82" t="s">
        <v>221</v>
      </c>
      <c r="E25" s="83" t="s">
        <v>480</v>
      </c>
      <c r="F25" s="83">
        <v>25000</v>
      </c>
      <c r="G25" s="83"/>
      <c r="H25" s="84" t="s">
        <v>51</v>
      </c>
      <c r="I25" s="74"/>
      <c r="J25" s="83"/>
      <c r="K25" s="83"/>
      <c r="L25" s="83"/>
      <c r="M25" s="74"/>
      <c r="N25" s="2">
        <f>SUMIF(Saisie_usager!$F$20:$F$120,$E25,Saisie_usager!$R$20:$R$120)+SUMIF(Saisie_usager!$F$20:$F$120,$E25,Saisie_usager!$O$20:$O$120)</f>
        <v>0</v>
      </c>
      <c r="O25" s="2"/>
      <c r="P25" s="2">
        <f>SUMIF(Instruction!$P$20:$P$120,$E25,Instruction!$AI$20:$AI$120)</f>
        <v>0</v>
      </c>
      <c r="Q25" s="2"/>
      <c r="R25" s="4"/>
      <c r="S25" s="4" t="str">
        <f t="shared" si="0"/>
        <v xml:space="preserve">Faucheuse auto chargeuse </v>
      </c>
      <c r="T25" s="1" t="str">
        <f t="shared" si="1"/>
        <v>Gestion de l'herbe</v>
      </c>
    </row>
    <row r="26" spans="1:21">
      <c r="A26" s="67">
        <v>24</v>
      </c>
      <c r="B26" s="23">
        <f>IF(N26&gt;0,1+MAX($B$2:B25),0)</f>
        <v>0</v>
      </c>
      <c r="C26" s="23">
        <f>IF(P26&gt;0,1+MAX($C$2:C25),0)</f>
        <v>0</v>
      </c>
      <c r="D26" s="82" t="s">
        <v>27</v>
      </c>
      <c r="E26" s="83" t="s">
        <v>72</v>
      </c>
      <c r="F26" s="83"/>
      <c r="G26" s="83"/>
      <c r="H26" s="84" t="str">
        <f>'Liste 230901'!K27</f>
        <v>m</v>
      </c>
      <c r="I26" s="74"/>
      <c r="J26" s="83"/>
      <c r="K26" s="83"/>
      <c r="L26" s="83"/>
      <c r="M26" s="74"/>
      <c r="N26" s="2">
        <f>SUMIF(Saisie_usager!$F$20:$F$120,$E26,Saisie_usager!$R$20:$R$120)+SUMIF(Saisie_usager!$F$20:$F$120,$E26,Saisie_usager!$O$20:$O$120)</f>
        <v>0</v>
      </c>
      <c r="O26" s="2"/>
      <c r="P26" s="2">
        <f>SUMIF(Instruction!$P$20:$P$120,$E26,Instruction!$AI$20:$AI$120)</f>
        <v>0</v>
      </c>
      <c r="Q26" s="2"/>
      <c r="R26" s="4"/>
      <c r="S26" s="4" t="str">
        <f t="shared" si="0"/>
        <v>Couverture étanche de fosse</v>
      </c>
      <c r="T26" s="1" t="str">
        <f t="shared" si="1"/>
        <v>Production d'énergie</v>
      </c>
    </row>
    <row r="27" spans="1:21">
      <c r="A27" s="67">
        <v>25</v>
      </c>
      <c r="B27" s="23">
        <f>IF(N27&gt;0,1+MAX($B$2:B26),0)</f>
        <v>0</v>
      </c>
      <c r="C27" s="23">
        <f>IF(P27&gt;0,1+MAX($C$2:C26),0)</f>
        <v>0</v>
      </c>
      <c r="D27" s="82" t="s">
        <v>27</v>
      </c>
      <c r="E27" s="83" t="s">
        <v>481</v>
      </c>
      <c r="F27" s="83">
        <v>30000</v>
      </c>
      <c r="G27" s="83"/>
      <c r="H27" s="84" t="s">
        <v>51</v>
      </c>
      <c r="I27" s="74"/>
      <c r="J27" s="83"/>
      <c r="K27" s="83"/>
      <c r="L27" s="83"/>
      <c r="M27" s="74"/>
      <c r="N27" s="2">
        <f>SUMIF(Saisie_usager!$F$20:$F$120,$E27,Saisie_usager!$R$20:$R$120)+SUMIF(Saisie_usager!$F$20:$F$120,$E27,Saisie_usager!$O$20:$O$120)</f>
        <v>0</v>
      </c>
      <c r="O27" s="2"/>
      <c r="P27" s="2">
        <f>SUMIF(Instruction!$P$20:$P$120,$E27,Instruction!$AI$20:$AI$120)</f>
        <v>0</v>
      </c>
      <c r="Q27" s="2"/>
      <c r="R27" s="4"/>
      <c r="S27" s="4" t="str">
        <f t="shared" si="0"/>
        <v xml:space="preserve">Installation photovoltaïque en autoconsommation </v>
      </c>
      <c r="T27" s="1" t="str">
        <f t="shared" si="1"/>
        <v>Production d'énergie</v>
      </c>
    </row>
    <row r="28" spans="1:21">
      <c r="A28" s="67">
        <v>26</v>
      </c>
      <c r="B28" s="23">
        <f>IF(N28&gt;0,1+MAX($B$2:B27),0)</f>
        <v>0</v>
      </c>
      <c r="C28" s="23">
        <f>IF(P28&gt;0,1+MAX($C$2:C27),0)</f>
        <v>0</v>
      </c>
      <c r="D28" s="82" t="s">
        <v>68</v>
      </c>
      <c r="E28" s="83" t="s">
        <v>223</v>
      </c>
      <c r="F28" s="83"/>
      <c r="G28" s="83"/>
      <c r="H28" s="84" t="str">
        <f>'Liste 230901'!K29</f>
        <v>m</v>
      </c>
      <c r="I28" s="74"/>
      <c r="J28" s="83"/>
      <c r="K28" s="83"/>
      <c r="L28" s="83"/>
      <c r="M28" s="74"/>
      <c r="N28" s="2">
        <f>SUMIF(Saisie_usager!$F$20:$F$120,$E28,Saisie_usager!$R$20:$R$120)+SUMIF(Saisie_usager!$F$20:$F$120,$E28,Saisie_usager!$O$20:$O$120)</f>
        <v>0</v>
      </c>
      <c r="O28" s="2"/>
      <c r="P28" s="2">
        <f>SUMIF(Instruction!$P$20:$P$120,$E28,Instruction!$AI$20:$AI$120)</f>
        <v>0</v>
      </c>
      <c r="Q28" s="2"/>
      <c r="R28" s="4"/>
      <c r="S28" s="4" t="str">
        <f t="shared" si="0"/>
        <v>Aménagement de l'accès au pâturage</v>
      </c>
      <c r="T28" s="1" t="str">
        <f t="shared" si="1"/>
        <v>Systèmes herbagers</v>
      </c>
    </row>
    <row r="29" spans="1:21">
      <c r="A29" s="67">
        <v>27</v>
      </c>
      <c r="B29" s="23">
        <f>IF(N29&gt;0,1+MAX($B$2:B28),0)</f>
        <v>0</v>
      </c>
      <c r="C29" s="23">
        <f>IF(P29&gt;0,1+MAX($C$2:C28),0)</f>
        <v>0</v>
      </c>
      <c r="D29" s="82" t="s">
        <v>68</v>
      </c>
      <c r="E29" s="83" t="s">
        <v>91</v>
      </c>
      <c r="F29" s="83"/>
      <c r="G29" s="83"/>
      <c r="H29" s="84" t="s">
        <v>51</v>
      </c>
      <c r="I29" s="74"/>
      <c r="J29" s="83"/>
      <c r="K29" s="83"/>
      <c r="L29" s="83"/>
      <c r="M29" s="74"/>
      <c r="N29" s="2">
        <f>SUMIF(Saisie_usager!$F$20:$F$120,$E29,Saisie_usager!$R$20:$R$120)+SUMIF(Saisie_usager!$F$20:$F$120,$E29,Saisie_usager!$O$20:$O$120)</f>
        <v>0</v>
      </c>
      <c r="O29" s="2"/>
      <c r="P29" s="2">
        <f>SUMIF(Instruction!$P$20:$P$120,$E29,Instruction!$AI$20:$AI$120)</f>
        <v>0</v>
      </c>
      <c r="Q29" s="2"/>
      <c r="R29" s="4"/>
      <c r="S29" s="4" t="str">
        <f t="shared" ref="S29:S31" si="2">E29</f>
        <v>Aménagement des parcelles de pâturage</v>
      </c>
      <c r="T29" s="1" t="str">
        <f t="shared" ref="T29:T31" si="3">D29</f>
        <v>Systèmes herbagers</v>
      </c>
    </row>
    <row r="30" spans="1:21">
      <c r="A30" s="67">
        <v>28</v>
      </c>
      <c r="B30" s="23">
        <f>IF(N30&gt;0,1+MAX($B$2:B29),0)</f>
        <v>0</v>
      </c>
      <c r="C30" s="23">
        <f>IF(P30&gt;0,1+MAX($C$2:C29),0)</f>
        <v>0</v>
      </c>
      <c r="D30" s="82" t="s">
        <v>68</v>
      </c>
      <c r="E30" s="83" t="s">
        <v>455</v>
      </c>
      <c r="F30" s="83"/>
      <c r="G30" s="83"/>
      <c r="H30" s="84" t="s">
        <v>51</v>
      </c>
      <c r="I30" s="74"/>
      <c r="J30" s="83"/>
      <c r="K30" s="83"/>
      <c r="L30" s="83"/>
      <c r="M30" s="74"/>
      <c r="N30" s="2">
        <f>SUMIF(Saisie_usager!$F$20:$F$120,$E30,Saisie_usager!$R$20:$R$120)+SUMIF(Saisie_usager!$F$20:$F$120,$E30,Saisie_usager!$O$20:$O$120)</f>
        <v>0</v>
      </c>
      <c r="O30" s="2"/>
      <c r="P30" s="2">
        <f>SUMIF(Instruction!$P$20:$P$120,$E30,Instruction!$AI$20:$AI$120)</f>
        <v>0</v>
      </c>
      <c r="Q30" s="2"/>
      <c r="R30" s="4"/>
      <c r="S30" s="4" t="str">
        <f t="shared" si="2"/>
        <v>Séchage en grange</v>
      </c>
      <c r="T30" s="1" t="str">
        <f t="shared" si="3"/>
        <v>Systèmes herbagers</v>
      </c>
    </row>
    <row r="31" spans="1:21">
      <c r="A31" s="67">
        <v>29</v>
      </c>
      <c r="B31" s="23">
        <f>IF(N31&gt;0,1+MAX($B$2:B30),0)</f>
        <v>0</v>
      </c>
      <c r="C31" s="23">
        <f>IF(P31&gt;0,1+MAX($C$2:C30),0)</f>
        <v>0</v>
      </c>
      <c r="D31" s="82" t="s">
        <v>508</v>
      </c>
      <c r="E31" s="83" t="s">
        <v>508</v>
      </c>
      <c r="F31" s="83"/>
      <c r="G31" s="83"/>
      <c r="H31" s="84" t="s">
        <v>54</v>
      </c>
      <c r="I31" s="74"/>
      <c r="J31" s="83"/>
      <c r="K31" s="83"/>
      <c r="L31" s="83"/>
      <c r="M31" s="74"/>
      <c r="N31" s="2">
        <f>SUMIF(Saisie_usager!$F$20:$F$120,$E31,Saisie_usager!$R$20:$R$120)+SUMIF(Saisie_usager!$F$20:$F$120,$E31,Saisie_usager!$O$20:$O$120)</f>
        <v>0</v>
      </c>
      <c r="O31" s="2"/>
      <c r="P31" s="2">
        <f>SUMIF(Instruction!$P$20:$P$120,$E31,Instruction!$AI$20:$AI$120)</f>
        <v>0</v>
      </c>
      <c r="Q31" s="2"/>
      <c r="R31" s="4"/>
      <c r="S31" s="4" t="str">
        <f t="shared" si="2"/>
        <v>Frais généraux</v>
      </c>
      <c r="T31" s="1" t="str">
        <f t="shared" si="3"/>
        <v>Frais généraux</v>
      </c>
    </row>
    <row r="32" spans="1:21">
      <c r="B32" s="67"/>
      <c r="C32" s="67"/>
      <c r="D32" s="67"/>
      <c r="E32" s="67"/>
      <c r="F32" s="67"/>
      <c r="G32" s="67"/>
      <c r="H32" s="67"/>
      <c r="I32" s="67"/>
      <c r="J32" s="67"/>
      <c r="K32" s="67"/>
      <c r="L32" s="67"/>
      <c r="M32" s="230">
        <f>SUMIF(M3:M31,"x",N3:N31)</f>
        <v>0</v>
      </c>
      <c r="N32" s="67"/>
      <c r="O32" s="67"/>
      <c r="P32" s="67"/>
      <c r="Q32" s="67"/>
      <c r="R32" s="67"/>
      <c r="S32" s="67"/>
      <c r="T32" s="67"/>
      <c r="U32" s="67"/>
    </row>
    <row r="33" spans="2:21">
      <c r="B33" s="67"/>
      <c r="C33" s="67"/>
      <c r="D33" s="67"/>
      <c r="E33" s="67" t="s">
        <v>244</v>
      </c>
      <c r="F33" s="67" t="s">
        <v>245</v>
      </c>
      <c r="G33" s="67"/>
      <c r="H33" s="67"/>
      <c r="I33" s="67"/>
      <c r="J33" s="67"/>
      <c r="K33" s="67"/>
      <c r="L33" s="67"/>
      <c r="M33" s="67">
        <f>M32*0.075</f>
        <v>0</v>
      </c>
      <c r="N33" s="67"/>
      <c r="O33" s="67"/>
      <c r="P33" s="67"/>
      <c r="Q33" s="67"/>
      <c r="R33" s="67"/>
      <c r="S33" s="67"/>
      <c r="T33" s="67"/>
      <c r="U33" s="67"/>
    </row>
    <row r="34" spans="2:21">
      <c r="B34" s="23">
        <f>IF(O34&gt;0,1+MAX($B$33:B33),0)</f>
        <v>0</v>
      </c>
      <c r="C34" s="23">
        <f>IF(Q34&gt;0,1+MAX($C33:C$33),0)</f>
        <v>0</v>
      </c>
      <c r="D34" s="82" t="s">
        <v>220</v>
      </c>
      <c r="E34" s="83">
        <v>1</v>
      </c>
      <c r="F34" s="83">
        <v>2</v>
      </c>
      <c r="O34" s="2">
        <f>SUMIF(Saisie_usager!$C$20:$C$120,$D34,Saisie_usager!$R$20:$R$120)+SUMIF(Saisie_usager!$C$20:$C$120,$D34,Saisie_usager!$O$20:$O$120)</f>
        <v>0</v>
      </c>
      <c r="Q34" s="2">
        <f>SUMIF(Instruction!$AJ$20:$AJ$120,$D34,Instruction!$AI$20:$AI$120)</f>
        <v>0</v>
      </c>
      <c r="R34" s="4"/>
      <c r="S34" s="4"/>
    </row>
    <row r="35" spans="2:21">
      <c r="B35" s="23">
        <f>IF(O35&gt;0,1+MAX($B$33:B34),0)</f>
        <v>0</v>
      </c>
      <c r="C35" s="23">
        <f>IF(Q35&gt;0,1+MAX($C34:C$34),0)</f>
        <v>0</v>
      </c>
      <c r="D35" s="83" t="s">
        <v>26</v>
      </c>
      <c r="E35" s="83">
        <v>3</v>
      </c>
      <c r="F35" s="83">
        <v>14</v>
      </c>
      <c r="O35" s="2">
        <f>SUMIF(Saisie_usager!$C$20:$C$120,$D35,Saisie_usager!$R$20:$R$120)+SUMIF(Saisie_usager!$C$20:$C$120,$D35,Saisie_usager!$O$20:$O$120)</f>
        <v>0</v>
      </c>
      <c r="Q35" s="2">
        <f>SUMIF(Instruction!$AJ$20:$AJ$120,$D35,Instruction!$AI$20:$AI$120)</f>
        <v>0</v>
      </c>
      <c r="R35" s="4"/>
      <c r="S35" s="4"/>
    </row>
    <row r="36" spans="2:21">
      <c r="B36" s="23">
        <f>IF(O36&gt;0,1+MAX($B$33:B35),0)</f>
        <v>0</v>
      </c>
      <c r="C36" s="23">
        <f>IF(Q36&gt;0,1+MAX($C$34:C35),0)</f>
        <v>0</v>
      </c>
      <c r="D36" s="83" t="s">
        <v>221</v>
      </c>
      <c r="E36" s="83">
        <v>15</v>
      </c>
      <c r="F36" s="83">
        <v>23</v>
      </c>
      <c r="O36" s="2">
        <f>SUMIF(Saisie_usager!$C$20:$C$120,$D36,Saisie_usager!$R$20:$R$120)+SUMIF(Saisie_usager!$C$20:$C$120,$D36,Saisie_usager!$O$20:$O$120)</f>
        <v>0</v>
      </c>
      <c r="Q36" s="2">
        <f>SUMIF(Instruction!$AJ$20:$AJ$120,$D36,Instruction!$AI$20:$AI$120)</f>
        <v>0</v>
      </c>
      <c r="R36" s="4"/>
      <c r="S36" s="4"/>
    </row>
    <row r="37" spans="2:21">
      <c r="B37" s="23">
        <f>IF(O37&gt;0,1+MAX($B$33:B36),0)</f>
        <v>0</v>
      </c>
      <c r="C37" s="23">
        <f>IF(Q37&gt;0,1+MAX($C$34:C36),0)</f>
        <v>0</v>
      </c>
      <c r="D37" s="83" t="s">
        <v>27</v>
      </c>
      <c r="E37" s="83">
        <v>24</v>
      </c>
      <c r="F37" s="83">
        <v>25</v>
      </c>
      <c r="O37" s="2">
        <f>SUMIF(Saisie_usager!$C$20:$C$120,$D37,Saisie_usager!$R$20:$R$120)+SUMIF(Saisie_usager!$C$20:$C$120,$D37,Saisie_usager!$O$20:$O$120)</f>
        <v>0</v>
      </c>
      <c r="Q37" s="2">
        <f>SUMIF(Instruction!$AJ$20:$AJ$120,$D37,Instruction!$AI$20:$AI$120)</f>
        <v>0</v>
      </c>
      <c r="R37" s="4"/>
      <c r="S37" s="4"/>
    </row>
    <row r="38" spans="2:21">
      <c r="B38" s="23">
        <f>IF(O38&gt;0,1+MAX($B$33:B37),0)</f>
        <v>0</v>
      </c>
      <c r="C38" s="23">
        <f>IF(Q38&gt;0,1+MAX($C$34:C37),0)</f>
        <v>0</v>
      </c>
      <c r="D38" s="83" t="s">
        <v>68</v>
      </c>
      <c r="E38" s="83">
        <v>26</v>
      </c>
      <c r="F38" s="83">
        <v>28</v>
      </c>
      <c r="O38" s="2">
        <f>SUMIF(Saisie_usager!$C$20:$C$120,$D38,Saisie_usager!$R$20:$R$120)+SUMIF(Saisie_usager!$C$20:$C$120,$D38,Saisie_usager!$O$20:$O$120)</f>
        <v>0</v>
      </c>
      <c r="Q38" s="2">
        <f>SUMIF(Instruction!$AJ$20:$AJ$120,$D38,Instruction!$AI$20:$AI$120)</f>
        <v>0</v>
      </c>
      <c r="R38" s="4"/>
      <c r="S38" s="4"/>
    </row>
    <row r="39" spans="2:21">
      <c r="B39" s="23">
        <f>IF(O39&gt;0,1+MAX($B$33:B38),0)</f>
        <v>0</v>
      </c>
      <c r="C39" s="23">
        <f>IF(Q39&gt;0,1+MAX($C$34:C38),0)</f>
        <v>0</v>
      </c>
      <c r="D39" s="83" t="s">
        <v>508</v>
      </c>
      <c r="E39" s="83">
        <v>29</v>
      </c>
      <c r="F39" s="83">
        <v>29</v>
      </c>
      <c r="O39" s="2">
        <f>SUMIF(Saisie_usager!$C$20:$C$120,$D39,Saisie_usager!$R$20:$R$120)+SUMIF(Saisie_usager!$C$20:$C$120,$D39,Saisie_usager!$O$20:$O$120)</f>
        <v>0</v>
      </c>
      <c r="Q39" s="2">
        <f>SUMIF(Instruction!$AJ$20:$AJ$120,$D39,Instruction!$AI$20:$AI$120)</f>
        <v>0</v>
      </c>
      <c r="R39" s="4"/>
      <c r="S39" s="4"/>
    </row>
    <row r="40" spans="2:21">
      <c r="E40" s="4"/>
    </row>
    <row r="41" spans="2:21">
      <c r="D41" s="83" t="s">
        <v>62</v>
      </c>
      <c r="E41" s="83">
        <v>120000</v>
      </c>
    </row>
    <row r="42" spans="2:21">
      <c r="D42" s="83" t="s">
        <v>465</v>
      </c>
      <c r="E42" s="83">
        <v>170000</v>
      </c>
    </row>
    <row r="43" spans="2:21">
      <c r="D43" s="83" t="s">
        <v>466</v>
      </c>
      <c r="E43" s="83">
        <v>200000</v>
      </c>
    </row>
    <row r="45" spans="2:21">
      <c r="D45" s="2" t="s">
        <v>60</v>
      </c>
      <c r="E45" s="83">
        <v>25000</v>
      </c>
    </row>
    <row r="46" spans="2:21">
      <c r="D46" s="2" t="s">
        <v>61</v>
      </c>
      <c r="E46" s="83">
        <v>90000</v>
      </c>
    </row>
    <row r="48" spans="2:21">
      <c r="D48" s="83" t="s">
        <v>120</v>
      </c>
      <c r="E48" s="217"/>
      <c r="F48" s="218"/>
    </row>
    <row r="49" spans="4:9">
      <c r="G49" s="370" t="str">
        <f>IF(F50=1,"Masquer les colonnes AI : AK de l'onglet Saisie_usager et les colonnes AU : AX de l'onglet Instruction","")</f>
        <v>Masquer les colonnes AI : AK de l'onglet Saisie_usager et les colonnes AU : AX de l'onglet Instruction</v>
      </c>
      <c r="H49" s="370"/>
      <c r="I49" s="370"/>
    </row>
    <row r="50" spans="4:9" ht="14.45" customHeight="1">
      <c r="D50" s="2" t="s">
        <v>189</v>
      </c>
      <c r="E50" s="202" t="s">
        <v>192</v>
      </c>
      <c r="F50" s="64">
        <f>IF(E50="Niveau inférieur",0,IF(E50="Niveau supérieur",1,""))</f>
        <v>1</v>
      </c>
      <c r="G50" s="370"/>
      <c r="H50" s="370"/>
      <c r="I50" s="370"/>
    </row>
    <row r="51" spans="4:9">
      <c r="G51" s="370"/>
      <c r="H51" s="370"/>
      <c r="I51" s="370"/>
    </row>
    <row r="52" spans="4:9">
      <c r="D52" s="2" t="s">
        <v>487</v>
      </c>
      <c r="E52" s="83" t="s">
        <v>488</v>
      </c>
    </row>
    <row r="53" spans="4:9">
      <c r="E53" s="83" t="s">
        <v>491</v>
      </c>
    </row>
    <row r="54" spans="4:9">
      <c r="E54" s="83" t="s">
        <v>489</v>
      </c>
    </row>
    <row r="55" spans="4:9">
      <c r="E55" s="83" t="s">
        <v>490</v>
      </c>
    </row>
    <row r="56" spans="4:9">
      <c r="E56" s="83" t="s">
        <v>492</v>
      </c>
    </row>
    <row r="57" spans="4:9">
      <c r="E57" s="83" t="s">
        <v>493</v>
      </c>
    </row>
    <row r="58" spans="4:9">
      <c r="E58" s="83" t="s">
        <v>494</v>
      </c>
    </row>
    <row r="59" spans="4:9">
      <c r="E59" s="83" t="s">
        <v>495</v>
      </c>
    </row>
    <row r="60" spans="4:9">
      <c r="E60" s="83" t="s">
        <v>496</v>
      </c>
    </row>
    <row r="61" spans="4:9">
      <c r="E61" s="83" t="s">
        <v>497</v>
      </c>
    </row>
    <row r="67" spans="3:4">
      <c r="C67" s="28" t="s">
        <v>121</v>
      </c>
      <c r="D67" s="238" t="s">
        <v>513</v>
      </c>
    </row>
  </sheetData>
  <sortState xmlns:xlrd2="http://schemas.microsoft.com/office/spreadsheetml/2017/richdata2" ref="S3:T29">
    <sortCondition ref="S3:S29"/>
  </sortState>
  <mergeCells count="1">
    <mergeCell ref="G49:I51"/>
  </mergeCells>
  <dataValidations count="2">
    <dataValidation type="list" allowBlank="1" showInputMessage="1" showErrorMessage="1" sqref="E50" xr:uid="{00000000-0002-0000-0200-000000000000}">
      <formula1>"Niveau inférieur,Niveau supérieur"</formula1>
    </dataValidation>
    <dataValidation type="list" allowBlank="1" showInputMessage="1" showErrorMessage="1" sqref="H3:H31" xr:uid="{00000000-0002-0000-0200-000001000000}">
      <formula1>"m,i,ob,of,ot"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53"/>
  <sheetViews>
    <sheetView zoomScale="85" zoomScaleNormal="85" workbookViewId="0">
      <selection activeCell="K8" sqref="K8"/>
    </sheetView>
  </sheetViews>
  <sheetFormatPr baseColWidth="10" defaultRowHeight="14.25" customHeight="1"/>
  <cols>
    <col min="2" max="2" width="16.7109375" bestFit="1" customWidth="1"/>
    <col min="3" max="3" width="20.28515625" customWidth="1"/>
    <col min="4" max="4" width="15.140625" bestFit="1" customWidth="1"/>
    <col min="5" max="5" width="108.7109375" bestFit="1" customWidth="1"/>
    <col min="6" max="6" width="14.42578125" customWidth="1"/>
    <col min="7" max="7" width="12.7109375" customWidth="1"/>
    <col min="8" max="8" width="77" customWidth="1"/>
    <col min="9" max="9" width="10.7109375" bestFit="1" customWidth="1"/>
    <col min="10" max="10" width="10.7109375" customWidth="1"/>
    <col min="11" max="11" width="12.42578125" bestFit="1" customWidth="1"/>
  </cols>
  <sheetData>
    <row r="1" spans="2:11" ht="14.25" customHeight="1">
      <c r="B1" t="s">
        <v>218</v>
      </c>
    </row>
    <row r="3" spans="2:11" ht="14.25" customHeight="1">
      <c r="B3" s="19" t="s">
        <v>23</v>
      </c>
      <c r="C3" s="19" t="s">
        <v>219</v>
      </c>
      <c r="D3" s="19" t="s">
        <v>63</v>
      </c>
      <c r="E3" s="19" t="s">
        <v>64</v>
      </c>
      <c r="F3" s="19" t="s">
        <v>43</v>
      </c>
      <c r="G3" s="19" t="s">
        <v>65</v>
      </c>
      <c r="H3" s="19" t="s">
        <v>88</v>
      </c>
      <c r="I3" s="19" t="s">
        <v>98</v>
      </c>
      <c r="J3" s="19" t="s">
        <v>113</v>
      </c>
      <c r="K3" s="21" t="s">
        <v>276</v>
      </c>
    </row>
    <row r="4" spans="2:11" ht="14.25" customHeight="1">
      <c r="B4" s="18" t="s">
        <v>25</v>
      </c>
      <c r="C4" s="18" t="s">
        <v>220</v>
      </c>
      <c r="D4" s="18" t="s">
        <v>4</v>
      </c>
      <c r="E4" s="18" t="s">
        <v>6</v>
      </c>
      <c r="F4" s="18" t="s">
        <v>258</v>
      </c>
      <c r="G4" s="18">
        <v>7000</v>
      </c>
      <c r="H4" s="18" t="s">
        <v>6</v>
      </c>
      <c r="I4" s="20">
        <v>2</v>
      </c>
      <c r="J4" s="20">
        <v>1</v>
      </c>
      <c r="K4" s="3" t="s">
        <v>51</v>
      </c>
    </row>
    <row r="5" spans="2:11" ht="14.25" customHeight="1">
      <c r="B5" s="18" t="s">
        <v>25</v>
      </c>
      <c r="C5" s="18" t="s">
        <v>220</v>
      </c>
      <c r="D5" s="18" t="s">
        <v>8</v>
      </c>
      <c r="E5" s="18" t="s">
        <v>260</v>
      </c>
      <c r="F5" s="18" t="s">
        <v>257</v>
      </c>
      <c r="G5" s="18"/>
      <c r="H5" s="18" t="s">
        <v>114</v>
      </c>
      <c r="I5" s="20">
        <v>1</v>
      </c>
      <c r="J5" s="20">
        <v>2</v>
      </c>
      <c r="K5" s="3" t="s">
        <v>51</v>
      </c>
    </row>
    <row r="6" spans="2:11" ht="14.25" customHeight="1">
      <c r="B6" s="18" t="s">
        <v>25</v>
      </c>
      <c r="C6" s="18" t="s">
        <v>26</v>
      </c>
      <c r="D6" s="18" t="s">
        <v>4</v>
      </c>
      <c r="E6" s="18" t="s">
        <v>22</v>
      </c>
      <c r="F6" s="18" t="s">
        <v>22</v>
      </c>
      <c r="G6" s="18">
        <v>15000</v>
      </c>
      <c r="H6" s="18" t="s">
        <v>22</v>
      </c>
      <c r="I6" s="20">
        <v>24</v>
      </c>
      <c r="J6" s="20">
        <v>3</v>
      </c>
      <c r="K6" s="74" t="s">
        <v>277</v>
      </c>
    </row>
    <row r="7" spans="2:11" ht="14.25" customHeight="1">
      <c r="B7" s="18" t="s">
        <v>25</v>
      </c>
      <c r="C7" s="18" t="s">
        <v>26</v>
      </c>
      <c r="D7" s="18" t="s">
        <v>4</v>
      </c>
      <c r="E7" s="18" t="s">
        <v>261</v>
      </c>
      <c r="F7" s="18"/>
      <c r="G7" s="18"/>
      <c r="H7" s="18" t="s">
        <v>233</v>
      </c>
      <c r="I7" s="20">
        <v>15</v>
      </c>
      <c r="J7" s="20">
        <v>4</v>
      </c>
      <c r="K7" s="74" t="s">
        <v>278</v>
      </c>
    </row>
    <row r="8" spans="2:11" ht="14.25" customHeight="1">
      <c r="B8" s="18" t="s">
        <v>25</v>
      </c>
      <c r="C8" s="18" t="s">
        <v>26</v>
      </c>
      <c r="D8" s="18" t="s">
        <v>8</v>
      </c>
      <c r="E8" s="18" t="s">
        <v>228</v>
      </c>
      <c r="F8" s="18" t="s">
        <v>229</v>
      </c>
      <c r="G8" s="18"/>
      <c r="H8" s="18" t="s">
        <v>228</v>
      </c>
      <c r="I8" s="20">
        <v>20</v>
      </c>
      <c r="J8" s="20">
        <v>5</v>
      </c>
      <c r="K8" s="3" t="s">
        <v>279</v>
      </c>
    </row>
    <row r="9" spans="2:11" ht="14.25" customHeight="1">
      <c r="B9" s="18" t="s">
        <v>25</v>
      </c>
      <c r="C9" s="18" t="s">
        <v>26</v>
      </c>
      <c r="D9" s="18" t="s">
        <v>8</v>
      </c>
      <c r="E9" s="18" t="s">
        <v>267</v>
      </c>
      <c r="F9" s="18" t="s">
        <v>269</v>
      </c>
      <c r="G9" s="18"/>
      <c r="H9" s="18" t="s">
        <v>236</v>
      </c>
      <c r="I9" s="20">
        <v>19</v>
      </c>
      <c r="J9" s="20">
        <v>6</v>
      </c>
      <c r="K9" s="3" t="s">
        <v>51</v>
      </c>
    </row>
    <row r="10" spans="2:11" ht="14.25" customHeight="1">
      <c r="B10" s="18" t="s">
        <v>25</v>
      </c>
      <c r="C10" s="18" t="s">
        <v>26</v>
      </c>
      <c r="D10" s="18" t="s">
        <v>8</v>
      </c>
      <c r="E10" s="18" t="s">
        <v>240</v>
      </c>
      <c r="F10" s="73" t="s">
        <v>231</v>
      </c>
      <c r="G10" s="18"/>
      <c r="H10" s="18" t="s">
        <v>240</v>
      </c>
      <c r="I10" s="66">
        <v>22</v>
      </c>
      <c r="J10" s="20">
        <v>7</v>
      </c>
      <c r="K10" s="3" t="s">
        <v>51</v>
      </c>
    </row>
    <row r="11" spans="2:11" ht="14.25" customHeight="1">
      <c r="B11" s="18" t="s">
        <v>25</v>
      </c>
      <c r="C11" s="18" t="s">
        <v>26</v>
      </c>
      <c r="D11" s="18" t="s">
        <v>8</v>
      </c>
      <c r="E11" s="18" t="s">
        <v>239</v>
      </c>
      <c r="F11" s="18" t="s">
        <v>230</v>
      </c>
      <c r="G11" s="18"/>
      <c r="H11" s="18" t="s">
        <v>239</v>
      </c>
      <c r="I11" s="20">
        <v>21</v>
      </c>
      <c r="J11" s="20">
        <v>8</v>
      </c>
      <c r="K11" s="3" t="s">
        <v>51</v>
      </c>
    </row>
    <row r="12" spans="2:11" ht="14.25" customHeight="1">
      <c r="B12" s="18" t="s">
        <v>25</v>
      </c>
      <c r="C12" s="18" t="s">
        <v>26</v>
      </c>
      <c r="D12" s="18" t="s">
        <v>4</v>
      </c>
      <c r="E12" s="18" t="s">
        <v>69</v>
      </c>
      <c r="F12" s="73" t="s">
        <v>264</v>
      </c>
      <c r="G12" s="18"/>
      <c r="H12" s="18" t="s">
        <v>69</v>
      </c>
      <c r="I12" s="20">
        <v>23</v>
      </c>
      <c r="J12" s="20">
        <v>9</v>
      </c>
      <c r="K12" s="3" t="s">
        <v>51</v>
      </c>
    </row>
    <row r="13" spans="2:11" ht="14.25" customHeight="1">
      <c r="B13" s="18" t="s">
        <v>25</v>
      </c>
      <c r="C13" s="18" t="s">
        <v>26</v>
      </c>
      <c r="D13" s="18" t="s">
        <v>4</v>
      </c>
      <c r="E13" s="18" t="s">
        <v>92</v>
      </c>
      <c r="F13" s="18" t="s">
        <v>268</v>
      </c>
      <c r="G13" s="18"/>
      <c r="H13" s="18" t="s">
        <v>92</v>
      </c>
      <c r="I13" s="20">
        <v>16</v>
      </c>
      <c r="J13" s="20">
        <v>10</v>
      </c>
      <c r="K13" s="3" t="s">
        <v>51</v>
      </c>
    </row>
    <row r="14" spans="2:11" ht="14.25" customHeight="1">
      <c r="B14" s="18" t="s">
        <v>25</v>
      </c>
      <c r="C14" s="18" t="s">
        <v>26</v>
      </c>
      <c r="D14" s="18" t="s">
        <v>4</v>
      </c>
      <c r="E14" s="18" t="s">
        <v>226</v>
      </c>
      <c r="F14" s="18" t="s">
        <v>227</v>
      </c>
      <c r="G14" s="18"/>
      <c r="H14" s="18" t="s">
        <v>226</v>
      </c>
      <c r="I14" s="20">
        <v>14</v>
      </c>
      <c r="J14" s="20">
        <v>11</v>
      </c>
      <c r="K14" s="3" t="s">
        <v>51</v>
      </c>
    </row>
    <row r="15" spans="2:11" ht="14.25" customHeight="1">
      <c r="B15" s="18" t="s">
        <v>25</v>
      </c>
      <c r="C15" s="18" t="s">
        <v>26</v>
      </c>
      <c r="D15" s="18" t="s">
        <v>4</v>
      </c>
      <c r="E15" s="18" t="s">
        <v>266</v>
      </c>
      <c r="F15" s="18" t="s">
        <v>263</v>
      </c>
      <c r="G15" s="18"/>
      <c r="H15" s="18" t="s">
        <v>235</v>
      </c>
      <c r="I15" s="20">
        <v>18</v>
      </c>
      <c r="J15" s="20">
        <v>12</v>
      </c>
      <c r="K15" s="3" t="s">
        <v>51</v>
      </c>
    </row>
    <row r="16" spans="2:11" ht="14.25" customHeight="1">
      <c r="B16" s="18" t="s">
        <v>25</v>
      </c>
      <c r="C16" s="18" t="s">
        <v>26</v>
      </c>
      <c r="D16" s="18" t="s">
        <v>4</v>
      </c>
      <c r="E16" s="18" t="s">
        <v>265</v>
      </c>
      <c r="F16" s="18" t="s">
        <v>262</v>
      </c>
      <c r="G16" s="18"/>
      <c r="H16" s="18" t="s">
        <v>234</v>
      </c>
      <c r="I16" s="20">
        <v>17</v>
      </c>
      <c r="J16" s="20">
        <v>13</v>
      </c>
      <c r="K16" s="3" t="s">
        <v>51</v>
      </c>
    </row>
    <row r="17" spans="2:11" ht="14.25" customHeight="1">
      <c r="B17" s="18" t="s">
        <v>25</v>
      </c>
      <c r="C17" s="18" t="s">
        <v>221</v>
      </c>
      <c r="D17" s="18" t="s">
        <v>3</v>
      </c>
      <c r="E17" s="18" t="s">
        <v>7</v>
      </c>
      <c r="F17" s="18"/>
      <c r="G17" s="18">
        <v>7500</v>
      </c>
      <c r="H17" s="18" t="s">
        <v>7</v>
      </c>
      <c r="I17" s="20">
        <v>7</v>
      </c>
      <c r="J17" s="20">
        <v>14</v>
      </c>
      <c r="K17" s="3" t="s">
        <v>51</v>
      </c>
    </row>
    <row r="18" spans="2:11" ht="14.25" customHeight="1">
      <c r="B18" s="18" t="s">
        <v>25</v>
      </c>
      <c r="C18" s="18" t="s">
        <v>221</v>
      </c>
      <c r="D18" s="18" t="s">
        <v>3</v>
      </c>
      <c r="E18" s="18" t="s">
        <v>5</v>
      </c>
      <c r="F18" s="18"/>
      <c r="G18" s="18">
        <v>6000</v>
      </c>
      <c r="H18" s="18" t="s">
        <v>5</v>
      </c>
      <c r="I18" s="20">
        <v>3</v>
      </c>
      <c r="J18" s="20">
        <v>15</v>
      </c>
      <c r="K18" s="3" t="s">
        <v>51</v>
      </c>
    </row>
    <row r="19" spans="2:11" ht="14.25" customHeight="1">
      <c r="B19" s="18" t="s">
        <v>25</v>
      </c>
      <c r="C19" s="18" t="s">
        <v>221</v>
      </c>
      <c r="D19" s="18" t="s">
        <v>3</v>
      </c>
      <c r="E19" s="18" t="s">
        <v>66</v>
      </c>
      <c r="F19" s="18"/>
      <c r="G19" s="18">
        <v>6000</v>
      </c>
      <c r="H19" s="18" t="s">
        <v>66</v>
      </c>
      <c r="I19" s="20">
        <v>5</v>
      </c>
      <c r="J19" s="20">
        <v>16</v>
      </c>
      <c r="K19" s="3" t="s">
        <v>51</v>
      </c>
    </row>
    <row r="20" spans="2:11" ht="14.25" customHeight="1">
      <c r="B20" s="18" t="s">
        <v>25</v>
      </c>
      <c r="C20" s="18" t="s">
        <v>221</v>
      </c>
      <c r="D20" s="18" t="s">
        <v>3</v>
      </c>
      <c r="E20" s="18" t="s">
        <v>67</v>
      </c>
      <c r="F20" s="18"/>
      <c r="G20" s="18">
        <v>25000</v>
      </c>
      <c r="H20" s="18" t="s">
        <v>67</v>
      </c>
      <c r="I20" s="20">
        <v>10</v>
      </c>
      <c r="J20" s="20">
        <v>17</v>
      </c>
      <c r="K20" s="3" t="s">
        <v>51</v>
      </c>
    </row>
    <row r="21" spans="2:11" ht="14.25" customHeight="1">
      <c r="B21" s="18" t="s">
        <v>25</v>
      </c>
      <c r="C21" s="18" t="s">
        <v>221</v>
      </c>
      <c r="D21" s="18" t="s">
        <v>3</v>
      </c>
      <c r="E21" s="18" t="s">
        <v>238</v>
      </c>
      <c r="F21" s="18"/>
      <c r="G21" s="18">
        <v>12000</v>
      </c>
      <c r="H21" s="18" t="s">
        <v>238</v>
      </c>
      <c r="I21" s="20">
        <v>9</v>
      </c>
      <c r="J21" s="20">
        <v>18</v>
      </c>
      <c r="K21" s="3" t="s">
        <v>51</v>
      </c>
    </row>
    <row r="22" spans="2:11" ht="14.25" customHeight="1">
      <c r="B22" s="18" t="s">
        <v>25</v>
      </c>
      <c r="C22" s="18" t="s">
        <v>221</v>
      </c>
      <c r="D22" s="18" t="s">
        <v>3</v>
      </c>
      <c r="E22" s="18" t="s">
        <v>237</v>
      </c>
      <c r="F22" s="18"/>
      <c r="G22" s="18">
        <v>7000</v>
      </c>
      <c r="H22" s="18" t="s">
        <v>237</v>
      </c>
      <c r="I22" s="20">
        <v>6</v>
      </c>
      <c r="J22" s="20">
        <v>19</v>
      </c>
      <c r="K22" s="3" t="s">
        <v>51</v>
      </c>
    </row>
    <row r="23" spans="2:11" ht="14.25" customHeight="1">
      <c r="B23" s="18" t="s">
        <v>25</v>
      </c>
      <c r="C23" s="18" t="s">
        <v>221</v>
      </c>
      <c r="D23" s="18" t="s">
        <v>3</v>
      </c>
      <c r="E23" s="18" t="s">
        <v>85</v>
      </c>
      <c r="F23" s="18"/>
      <c r="G23" s="18">
        <v>6000</v>
      </c>
      <c r="H23" s="18" t="s">
        <v>85</v>
      </c>
      <c r="I23" s="66">
        <v>4</v>
      </c>
      <c r="J23" s="20">
        <v>20</v>
      </c>
      <c r="K23" s="3" t="s">
        <v>51</v>
      </c>
    </row>
    <row r="24" spans="2:11" ht="14.25" customHeight="1">
      <c r="B24" s="18" t="s">
        <v>25</v>
      </c>
      <c r="C24" s="18" t="s">
        <v>221</v>
      </c>
      <c r="D24" s="18" t="s">
        <v>3</v>
      </c>
      <c r="E24" s="18" t="s">
        <v>89</v>
      </c>
      <c r="F24" s="18" t="s">
        <v>259</v>
      </c>
      <c r="G24" s="18">
        <v>25000</v>
      </c>
      <c r="H24" s="18" t="s">
        <v>89</v>
      </c>
      <c r="I24" s="20">
        <v>8</v>
      </c>
      <c r="J24" s="20">
        <v>21</v>
      </c>
      <c r="K24" s="3" t="s">
        <v>51</v>
      </c>
    </row>
    <row r="25" spans="2:11" ht="14.25" customHeight="1">
      <c r="B25" s="18" t="s">
        <v>25</v>
      </c>
      <c r="C25" s="18" t="s">
        <v>27</v>
      </c>
      <c r="D25" s="18" t="s">
        <v>4</v>
      </c>
      <c r="E25" s="18" t="s">
        <v>72</v>
      </c>
      <c r="F25" s="18" t="s">
        <v>232</v>
      </c>
      <c r="G25" s="18"/>
      <c r="H25" s="18" t="s">
        <v>72</v>
      </c>
      <c r="I25" s="20">
        <v>27</v>
      </c>
      <c r="J25" s="20">
        <v>22</v>
      </c>
      <c r="K25" s="3" t="s">
        <v>51</v>
      </c>
    </row>
    <row r="26" spans="2:11" ht="14.25" customHeight="1">
      <c r="B26" s="18" t="s">
        <v>25</v>
      </c>
      <c r="C26" s="18" t="s">
        <v>27</v>
      </c>
      <c r="D26" s="18" t="s">
        <v>4</v>
      </c>
      <c r="E26" s="18" t="s">
        <v>70</v>
      </c>
      <c r="F26" s="18" t="s">
        <v>71</v>
      </c>
      <c r="G26" s="18"/>
      <c r="H26" s="18" t="s">
        <v>70</v>
      </c>
      <c r="I26" s="20">
        <v>25</v>
      </c>
      <c r="J26" s="20">
        <v>23</v>
      </c>
      <c r="K26" s="74" t="s">
        <v>54</v>
      </c>
    </row>
    <row r="27" spans="2:11" ht="14.25" customHeight="1">
      <c r="B27" s="18" t="s">
        <v>25</v>
      </c>
      <c r="C27" s="18" t="s">
        <v>27</v>
      </c>
      <c r="D27" s="18" t="s">
        <v>4</v>
      </c>
      <c r="E27" s="18" t="s">
        <v>241</v>
      </c>
      <c r="F27" s="18" t="s">
        <v>270</v>
      </c>
      <c r="G27" s="18">
        <v>30000</v>
      </c>
      <c r="H27" s="18" t="s">
        <v>241</v>
      </c>
      <c r="I27" s="20">
        <v>26</v>
      </c>
      <c r="J27" s="20">
        <v>24</v>
      </c>
      <c r="K27" s="3" t="s">
        <v>51</v>
      </c>
    </row>
    <row r="28" spans="2:11" ht="14.25" customHeight="1">
      <c r="B28" s="18" t="s">
        <v>25</v>
      </c>
      <c r="C28" s="18" t="s">
        <v>68</v>
      </c>
      <c r="D28" s="18" t="s">
        <v>3</v>
      </c>
      <c r="E28" s="18" t="s">
        <v>223</v>
      </c>
      <c r="F28" s="18" t="s">
        <v>224</v>
      </c>
      <c r="G28" s="18"/>
      <c r="H28" s="18" t="s">
        <v>223</v>
      </c>
      <c r="I28" s="20">
        <v>12</v>
      </c>
      <c r="J28" s="20">
        <v>25</v>
      </c>
      <c r="K28" s="3" t="s">
        <v>51</v>
      </c>
    </row>
    <row r="29" spans="2:11" ht="14.25" customHeight="1">
      <c r="B29" s="18" t="s">
        <v>25</v>
      </c>
      <c r="C29" s="18" t="s">
        <v>68</v>
      </c>
      <c r="D29" s="18" t="s">
        <v>3</v>
      </c>
      <c r="E29" s="18" t="s">
        <v>91</v>
      </c>
      <c r="F29" s="18" t="s">
        <v>225</v>
      </c>
      <c r="G29" s="18"/>
      <c r="H29" s="18" t="s">
        <v>91</v>
      </c>
      <c r="I29" s="66">
        <v>13</v>
      </c>
      <c r="J29" s="20">
        <v>26</v>
      </c>
      <c r="K29" s="3" t="s">
        <v>51</v>
      </c>
    </row>
    <row r="30" spans="2:11" ht="14.25" customHeight="1">
      <c r="B30" s="18" t="s">
        <v>25</v>
      </c>
      <c r="C30" s="18" t="s">
        <v>68</v>
      </c>
      <c r="D30" s="18" t="s">
        <v>4</v>
      </c>
      <c r="E30" s="18" t="s">
        <v>90</v>
      </c>
      <c r="F30" s="18" t="s">
        <v>222</v>
      </c>
      <c r="G30" s="18"/>
      <c r="H30" s="18" t="s">
        <v>90</v>
      </c>
      <c r="I30" s="20">
        <v>11</v>
      </c>
      <c r="J30" s="20">
        <v>27</v>
      </c>
      <c r="K30" s="3" t="s">
        <v>51</v>
      </c>
    </row>
    <row r="34" spans="2:10" ht="14.25" customHeight="1">
      <c r="B34" s="19" t="s">
        <v>23</v>
      </c>
      <c r="C34" s="19" t="s">
        <v>24</v>
      </c>
      <c r="D34" s="19" t="s">
        <v>63</v>
      </c>
      <c r="E34" s="19" t="s">
        <v>64</v>
      </c>
      <c r="F34" s="19" t="s">
        <v>43</v>
      </c>
      <c r="G34" s="19" t="s">
        <v>65</v>
      </c>
      <c r="H34" s="19" t="s">
        <v>88</v>
      </c>
      <c r="I34" s="19" t="s">
        <v>98</v>
      </c>
      <c r="J34" s="24"/>
    </row>
    <row r="35" spans="2:10" ht="14.25" customHeight="1">
      <c r="B35" s="18" t="s">
        <v>87</v>
      </c>
      <c r="C35" s="18" t="s">
        <v>73</v>
      </c>
      <c r="D35" s="18" t="s">
        <v>4</v>
      </c>
      <c r="E35" s="18" t="s">
        <v>74</v>
      </c>
      <c r="F35" s="18" t="s">
        <v>86</v>
      </c>
      <c r="G35" s="18" t="s">
        <v>75</v>
      </c>
      <c r="H35" s="18" t="s">
        <v>93</v>
      </c>
      <c r="I35" s="20">
        <v>1</v>
      </c>
      <c r="J35" s="25"/>
    </row>
    <row r="36" spans="2:10" ht="14.25" customHeight="1">
      <c r="B36" s="18" t="s">
        <v>87</v>
      </c>
      <c r="C36" s="18" t="s">
        <v>9</v>
      </c>
      <c r="D36" s="18" t="s">
        <v>4</v>
      </c>
      <c r="E36" s="18" t="s">
        <v>17</v>
      </c>
      <c r="F36" s="18"/>
      <c r="G36" s="18"/>
      <c r="H36" s="18" t="s">
        <v>17</v>
      </c>
      <c r="I36" s="20">
        <v>2</v>
      </c>
      <c r="J36" s="25"/>
    </row>
    <row r="37" spans="2:10" ht="14.25" customHeight="1">
      <c r="B37" s="18" t="s">
        <v>87</v>
      </c>
      <c r="C37" s="18" t="s">
        <v>9</v>
      </c>
      <c r="D37" s="18" t="s">
        <v>4</v>
      </c>
      <c r="E37" s="18" t="s">
        <v>76</v>
      </c>
      <c r="F37" s="18"/>
      <c r="G37" s="18"/>
      <c r="H37" s="18" t="s">
        <v>76</v>
      </c>
      <c r="I37" s="20">
        <v>3</v>
      </c>
      <c r="J37" s="25"/>
    </row>
    <row r="38" spans="2:10" ht="14.25" customHeight="1">
      <c r="B38" s="18" t="s">
        <v>87</v>
      </c>
      <c r="C38" s="18" t="s">
        <v>9</v>
      </c>
      <c r="D38" s="18" t="s">
        <v>4</v>
      </c>
      <c r="E38" s="18" t="s">
        <v>10</v>
      </c>
      <c r="F38" s="18"/>
      <c r="G38" s="18"/>
      <c r="H38" s="18" t="s">
        <v>97</v>
      </c>
      <c r="I38" s="20">
        <v>4</v>
      </c>
      <c r="J38" s="25"/>
    </row>
    <row r="39" spans="2:10" ht="14.25" customHeight="1">
      <c r="B39" s="18" t="s">
        <v>87</v>
      </c>
      <c r="C39" s="18" t="s">
        <v>9</v>
      </c>
      <c r="D39" s="18" t="s">
        <v>4</v>
      </c>
      <c r="E39" s="18" t="s">
        <v>15</v>
      </c>
      <c r="F39" s="18"/>
      <c r="G39" s="18"/>
      <c r="H39" s="18" t="s">
        <v>15</v>
      </c>
      <c r="I39" s="20">
        <v>5</v>
      </c>
      <c r="J39" s="25"/>
    </row>
    <row r="40" spans="2:10" ht="14.25" customHeight="1">
      <c r="B40" s="18" t="s">
        <v>87</v>
      </c>
      <c r="C40" s="18" t="s">
        <v>9</v>
      </c>
      <c r="D40" s="18" t="s">
        <v>4</v>
      </c>
      <c r="E40" s="18" t="s">
        <v>16</v>
      </c>
      <c r="F40" s="18"/>
      <c r="G40" s="18"/>
      <c r="H40" s="18" t="s">
        <v>16</v>
      </c>
      <c r="I40" s="20">
        <v>6</v>
      </c>
      <c r="J40" s="25"/>
    </row>
    <row r="41" spans="2:10" ht="14.25" customHeight="1">
      <c r="B41" s="18" t="s">
        <v>87</v>
      </c>
      <c r="C41" s="18" t="s">
        <v>9</v>
      </c>
      <c r="D41" s="18" t="s">
        <v>4</v>
      </c>
      <c r="E41" s="18" t="s">
        <v>13</v>
      </c>
      <c r="F41" s="18"/>
      <c r="G41" s="18"/>
      <c r="H41" s="18" t="s">
        <v>13</v>
      </c>
      <c r="I41" s="20">
        <v>7</v>
      </c>
      <c r="J41" s="25"/>
    </row>
    <row r="42" spans="2:10" ht="14.25" customHeight="1">
      <c r="B42" s="18" t="s">
        <v>87</v>
      </c>
      <c r="C42" s="18" t="s">
        <v>9</v>
      </c>
      <c r="D42" s="18" t="s">
        <v>4</v>
      </c>
      <c r="E42" s="18" t="s">
        <v>77</v>
      </c>
      <c r="F42" s="18"/>
      <c r="G42" s="18"/>
      <c r="H42" s="18" t="s">
        <v>96</v>
      </c>
      <c r="I42" s="20">
        <v>8</v>
      </c>
      <c r="J42" s="25"/>
    </row>
    <row r="43" spans="2:10" ht="14.25" customHeight="1">
      <c r="B43" s="18" t="s">
        <v>87</v>
      </c>
      <c r="C43" s="18" t="s">
        <v>9</v>
      </c>
      <c r="D43" s="18" t="s">
        <v>4</v>
      </c>
      <c r="E43" s="18" t="s">
        <v>78</v>
      </c>
      <c r="F43" s="18"/>
      <c r="G43" s="18"/>
      <c r="H43" s="18" t="s">
        <v>78</v>
      </c>
      <c r="I43" s="20">
        <v>9</v>
      </c>
      <c r="J43" s="25"/>
    </row>
    <row r="44" spans="2:10" ht="14.25" customHeight="1">
      <c r="B44" s="18" t="s">
        <v>87</v>
      </c>
      <c r="C44" s="18" t="s">
        <v>9</v>
      </c>
      <c r="D44" s="18" t="s">
        <v>4</v>
      </c>
      <c r="E44" s="18" t="s">
        <v>11</v>
      </c>
      <c r="F44" s="18"/>
      <c r="G44" s="18"/>
      <c r="H44" s="18" t="s">
        <v>11</v>
      </c>
      <c r="I44" s="20">
        <v>10</v>
      </c>
      <c r="J44" s="25"/>
    </row>
    <row r="45" spans="2:10" ht="14.25" customHeight="1">
      <c r="B45" s="18" t="s">
        <v>87</v>
      </c>
      <c r="C45" s="18" t="s">
        <v>9</v>
      </c>
      <c r="D45" s="18" t="s">
        <v>4</v>
      </c>
      <c r="E45" s="18" t="s">
        <v>79</v>
      </c>
      <c r="F45" s="18"/>
      <c r="G45" s="18"/>
      <c r="H45" s="18" t="s">
        <v>79</v>
      </c>
      <c r="I45" s="20">
        <v>11</v>
      </c>
      <c r="J45" s="25"/>
    </row>
    <row r="46" spans="2:10" ht="14.25" customHeight="1">
      <c r="B46" s="18" t="s">
        <v>87</v>
      </c>
      <c r="C46" s="18" t="s">
        <v>9</v>
      </c>
      <c r="D46" s="18" t="s">
        <v>4</v>
      </c>
      <c r="E46" s="18" t="s">
        <v>80</v>
      </c>
      <c r="F46" s="18"/>
      <c r="G46" s="18"/>
      <c r="H46" s="18" t="s">
        <v>80</v>
      </c>
      <c r="I46" s="20">
        <v>12</v>
      </c>
      <c r="J46" s="25"/>
    </row>
    <row r="47" spans="2:10" ht="14.25" customHeight="1">
      <c r="B47" s="18" t="s">
        <v>87</v>
      </c>
      <c r="C47" s="18" t="s">
        <v>9</v>
      </c>
      <c r="D47" s="18" t="s">
        <v>4</v>
      </c>
      <c r="E47" s="18" t="s">
        <v>12</v>
      </c>
      <c r="F47" s="18"/>
      <c r="G47" s="18"/>
      <c r="H47" s="18" t="s">
        <v>12</v>
      </c>
      <c r="I47" s="20">
        <v>13</v>
      </c>
      <c r="J47" s="25"/>
    </row>
    <row r="48" spans="2:10" ht="14.25" customHeight="1">
      <c r="B48" s="18" t="s">
        <v>87</v>
      </c>
      <c r="C48" s="18" t="s">
        <v>9</v>
      </c>
      <c r="D48" s="18" t="s">
        <v>4</v>
      </c>
      <c r="E48" s="18" t="s">
        <v>81</v>
      </c>
      <c r="F48" s="18"/>
      <c r="G48" s="18"/>
      <c r="H48" s="18" t="s">
        <v>81</v>
      </c>
      <c r="I48" s="20">
        <v>14</v>
      </c>
      <c r="J48" s="25"/>
    </row>
    <row r="49" spans="2:10" ht="14.25" customHeight="1">
      <c r="B49" s="18" t="s">
        <v>87</v>
      </c>
      <c r="C49" s="18" t="s">
        <v>9</v>
      </c>
      <c r="D49" s="18" t="s">
        <v>18</v>
      </c>
      <c r="E49" s="18" t="s">
        <v>19</v>
      </c>
      <c r="F49" s="18"/>
      <c r="G49" s="18"/>
      <c r="H49" s="18" t="s">
        <v>19</v>
      </c>
      <c r="I49" s="20">
        <v>15</v>
      </c>
      <c r="J49" s="25"/>
    </row>
    <row r="50" spans="2:10" ht="14.25" customHeight="1">
      <c r="B50" s="18" t="s">
        <v>87</v>
      </c>
      <c r="C50" s="18" t="s">
        <v>9</v>
      </c>
      <c r="D50" s="18" t="s">
        <v>82</v>
      </c>
      <c r="E50" s="18" t="s">
        <v>83</v>
      </c>
      <c r="F50" s="18"/>
      <c r="G50" s="18"/>
      <c r="H50" s="18" t="s">
        <v>83</v>
      </c>
      <c r="I50" s="20">
        <v>16</v>
      </c>
      <c r="J50" s="25"/>
    </row>
    <row r="51" spans="2:10" ht="14.25" customHeight="1">
      <c r="B51" s="18" t="s">
        <v>87</v>
      </c>
      <c r="C51" s="18" t="s">
        <v>9</v>
      </c>
      <c r="D51" s="18" t="s">
        <v>84</v>
      </c>
      <c r="E51" s="18" t="s">
        <v>20</v>
      </c>
      <c r="F51" s="18"/>
      <c r="G51" s="18"/>
      <c r="H51" s="18" t="s">
        <v>20</v>
      </c>
      <c r="I51" s="20">
        <v>17</v>
      </c>
      <c r="J51" s="25"/>
    </row>
    <row r="52" spans="2:10" ht="14.25" customHeight="1">
      <c r="B52" s="18" t="s">
        <v>87</v>
      </c>
      <c r="C52" s="18" t="s">
        <v>9</v>
      </c>
      <c r="D52" s="18" t="s">
        <v>8</v>
      </c>
      <c r="E52" s="18" t="s">
        <v>21</v>
      </c>
      <c r="F52" s="18"/>
      <c r="G52" s="18"/>
      <c r="H52" s="18" t="s">
        <v>94</v>
      </c>
      <c r="I52" s="20">
        <v>18</v>
      </c>
      <c r="J52" s="25"/>
    </row>
    <row r="53" spans="2:10" ht="14.25" customHeight="1">
      <c r="B53" s="18" t="s">
        <v>87</v>
      </c>
      <c r="C53" s="18" t="s">
        <v>9</v>
      </c>
      <c r="D53" s="18" t="s">
        <v>8</v>
      </c>
      <c r="E53" s="18" t="s">
        <v>14</v>
      </c>
      <c r="F53" s="18"/>
      <c r="G53" s="18"/>
      <c r="H53" s="18" t="s">
        <v>95</v>
      </c>
      <c r="I53" s="20">
        <v>19</v>
      </c>
      <c r="J53" s="25"/>
    </row>
  </sheetData>
  <sortState xmlns:xlrd2="http://schemas.microsoft.com/office/spreadsheetml/2017/richdata2" ref="B4:K30">
    <sortCondition ref="C4:C30"/>
    <sortCondition ref="E4:E30"/>
  </sortState>
  <dataValidations count="1">
    <dataValidation type="list" allowBlank="1" showInputMessage="1" showErrorMessage="1" sqref="K4:K30" xr:uid="{00000000-0002-0000-0300-000000000000}">
      <formula1>"m,i,of,ob,ot"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K163"/>
  <sheetViews>
    <sheetView topLeftCell="C1" zoomScale="80" zoomScaleNormal="80" workbookViewId="0">
      <selection activeCell="D15" sqref="D15"/>
    </sheetView>
  </sheetViews>
  <sheetFormatPr baseColWidth="10" defaultRowHeight="15"/>
  <cols>
    <col min="1" max="2" width="0" hidden="1" customWidth="1"/>
  </cols>
  <sheetData>
    <row r="1" spans="3:26">
      <c r="D1" s="60" t="str">
        <f>Ref_Invest!D67</f>
        <v>v_23112023</v>
      </c>
    </row>
    <row r="2" spans="3:26" s="29" customFormat="1" ht="15.75">
      <c r="E2" s="30" t="str">
        <f>"Tableau récapitulatif des dépenses prévisionnelles"&amp;" : "&amp;Ref_Invest!D48</f>
        <v>Tableau récapitulatif des dépenses prévisionnelles : FEADER - Aide aux investissements résilients (climat - carbone)</v>
      </c>
    </row>
    <row r="4" spans="3:26">
      <c r="D4" s="31" t="s">
        <v>122</v>
      </c>
      <c r="E4" s="32"/>
      <c r="F4" s="32"/>
    </row>
    <row r="5" spans="3:26">
      <c r="E5" s="33" t="s">
        <v>123</v>
      </c>
      <c r="F5" t="s">
        <v>124</v>
      </c>
    </row>
    <row r="6" spans="3:26">
      <c r="C6" s="34" t="s">
        <v>125</v>
      </c>
      <c r="D6" s="62" t="s">
        <v>126</v>
      </c>
      <c r="E6" s="62"/>
      <c r="F6" s="62"/>
      <c r="G6" s="62"/>
      <c r="H6" s="62"/>
    </row>
    <row r="7" spans="3:26">
      <c r="D7" s="35" t="s">
        <v>127</v>
      </c>
      <c r="E7" s="36"/>
      <c r="F7" s="36"/>
      <c r="G7" s="35" t="s">
        <v>128</v>
      </c>
      <c r="H7" s="37"/>
      <c r="I7" s="36" t="s">
        <v>43</v>
      </c>
      <c r="J7" s="36"/>
      <c r="K7" s="36"/>
      <c r="L7" s="36"/>
      <c r="M7" s="36"/>
      <c r="N7" s="36"/>
      <c r="O7" s="37"/>
      <c r="P7" s="35" t="s">
        <v>129</v>
      </c>
      <c r="Q7" s="38"/>
      <c r="R7" s="38"/>
      <c r="S7" s="38"/>
      <c r="T7" s="38"/>
      <c r="U7" s="38"/>
      <c r="V7" s="38"/>
      <c r="W7" s="38"/>
      <c r="X7" s="38"/>
      <c r="Y7" s="38"/>
      <c r="Z7" s="39"/>
    </row>
    <row r="8" spans="3:26">
      <c r="D8" s="47" t="s">
        <v>130</v>
      </c>
      <c r="E8" s="48"/>
      <c r="F8" s="48"/>
      <c r="G8" s="47" t="s">
        <v>131</v>
      </c>
      <c r="H8" s="49"/>
      <c r="I8" s="48" t="s">
        <v>132</v>
      </c>
      <c r="J8" s="48"/>
      <c r="K8" s="48"/>
      <c r="L8" s="48"/>
      <c r="M8" s="48"/>
      <c r="N8" s="48"/>
      <c r="O8" s="49"/>
      <c r="P8" s="186" t="s">
        <v>287</v>
      </c>
      <c r="Q8" s="187"/>
      <c r="R8" s="188"/>
      <c r="S8" s="188"/>
      <c r="T8" s="188"/>
      <c r="U8" s="188"/>
      <c r="V8" s="188"/>
      <c r="W8" s="188"/>
      <c r="X8" s="188"/>
      <c r="Y8" s="188"/>
      <c r="Z8" s="189"/>
    </row>
    <row r="9" spans="3:26">
      <c r="D9" s="47" t="s">
        <v>133</v>
      </c>
      <c r="E9" s="48"/>
      <c r="F9" s="48"/>
      <c r="G9" s="47" t="s">
        <v>134</v>
      </c>
      <c r="H9" s="49"/>
      <c r="I9" s="48" t="s">
        <v>135</v>
      </c>
      <c r="J9" s="48"/>
      <c r="K9" s="48"/>
      <c r="L9" s="48"/>
      <c r="M9" s="48"/>
      <c r="N9" s="48"/>
      <c r="O9" s="49"/>
      <c r="P9" s="190" t="s">
        <v>288</v>
      </c>
      <c r="Q9" s="187"/>
      <c r="R9" s="188"/>
      <c r="S9" s="188"/>
      <c r="T9" s="188"/>
      <c r="U9" s="188"/>
      <c r="V9" s="188"/>
      <c r="W9" s="188"/>
      <c r="X9" s="188"/>
      <c r="Y9" s="188"/>
      <c r="Z9" s="189"/>
    </row>
    <row r="10" spans="3:26">
      <c r="D10" s="47" t="s">
        <v>136</v>
      </c>
      <c r="E10" s="48"/>
      <c r="F10" s="48"/>
      <c r="G10" s="47" t="s">
        <v>289</v>
      </c>
      <c r="H10" s="49"/>
      <c r="I10" s="48" t="s">
        <v>137</v>
      </c>
      <c r="J10" s="48"/>
      <c r="K10" s="48"/>
      <c r="L10" s="48"/>
      <c r="M10" s="48"/>
      <c r="N10" s="48"/>
      <c r="O10" s="49"/>
      <c r="P10" s="190" t="s">
        <v>290</v>
      </c>
      <c r="Q10" s="187"/>
      <c r="R10" s="188"/>
      <c r="S10" s="188"/>
      <c r="T10" s="188"/>
      <c r="U10" s="188"/>
      <c r="V10" s="188"/>
      <c r="W10" s="188"/>
      <c r="X10" s="188"/>
      <c r="Y10" s="188"/>
      <c r="Z10" s="189"/>
    </row>
    <row r="11" spans="3:26">
      <c r="D11" s="47" t="s">
        <v>136</v>
      </c>
      <c r="E11" s="48"/>
      <c r="F11" s="48"/>
      <c r="G11" s="47" t="s">
        <v>186</v>
      </c>
      <c r="H11" s="49"/>
      <c r="I11" s="48" t="s">
        <v>292</v>
      </c>
      <c r="J11" s="48"/>
      <c r="K11" s="48"/>
      <c r="L11" s="48"/>
      <c r="M11" s="48"/>
      <c r="N11" s="48"/>
      <c r="O11" s="49"/>
      <c r="P11" s="190" t="s">
        <v>291</v>
      </c>
      <c r="Q11" s="187"/>
      <c r="R11" s="188"/>
      <c r="S11" s="188"/>
      <c r="T11" s="188"/>
      <c r="U11" s="188"/>
      <c r="V11" s="188"/>
      <c r="W11" s="188"/>
      <c r="X11" s="188"/>
      <c r="Y11" s="188"/>
      <c r="Z11" s="189"/>
    </row>
    <row r="12" spans="3:26">
      <c r="D12" s="47" t="s">
        <v>136</v>
      </c>
      <c r="E12" s="48"/>
      <c r="F12" s="48" t="s">
        <v>293</v>
      </c>
      <c r="G12" s="47" t="s">
        <v>293</v>
      </c>
      <c r="H12" s="49"/>
      <c r="I12" s="48" t="s">
        <v>294</v>
      </c>
      <c r="J12" s="48"/>
      <c r="K12" s="48"/>
      <c r="L12" s="48"/>
      <c r="M12" s="48"/>
      <c r="N12" s="48"/>
      <c r="O12" s="49"/>
      <c r="P12" s="190" t="s">
        <v>295</v>
      </c>
      <c r="Q12" s="187"/>
      <c r="R12" s="188"/>
      <c r="S12" s="188"/>
      <c r="T12" s="188"/>
      <c r="U12" s="188"/>
      <c r="V12" s="188"/>
      <c r="W12" s="188"/>
      <c r="X12" s="188"/>
      <c r="Y12" s="188"/>
      <c r="Z12" s="189"/>
    </row>
    <row r="13" spans="3:26">
      <c r="D13" s="47" t="s">
        <v>136</v>
      </c>
      <c r="E13" s="48"/>
      <c r="F13" s="48"/>
      <c r="G13" s="47" t="s">
        <v>482</v>
      </c>
      <c r="H13" s="49"/>
      <c r="I13" s="48"/>
      <c r="J13" s="48"/>
      <c r="K13" s="48"/>
      <c r="L13" s="48"/>
      <c r="M13" s="48"/>
      <c r="N13" s="48"/>
      <c r="O13" s="49"/>
      <c r="P13" s="190" t="s">
        <v>484</v>
      </c>
      <c r="Q13" s="187"/>
      <c r="R13" s="188"/>
      <c r="S13" s="188"/>
      <c r="T13" s="188"/>
      <c r="U13" s="188"/>
      <c r="V13" s="188"/>
      <c r="W13" s="188"/>
      <c r="X13" s="188"/>
      <c r="Y13" s="188"/>
      <c r="Z13" s="189"/>
    </row>
    <row r="14" spans="3:26">
      <c r="D14" s="47" t="s">
        <v>136</v>
      </c>
      <c r="E14" s="48"/>
      <c r="F14" s="48"/>
      <c r="G14" s="47" t="s">
        <v>483</v>
      </c>
      <c r="H14" s="49"/>
      <c r="I14" s="48"/>
      <c r="J14" s="48"/>
      <c r="K14" s="48"/>
      <c r="L14" s="48"/>
      <c r="M14" s="48"/>
      <c r="N14" s="48"/>
      <c r="O14" s="49"/>
      <c r="P14" s="190" t="s">
        <v>485</v>
      </c>
      <c r="Q14" s="187"/>
      <c r="R14" s="188"/>
      <c r="S14" s="188"/>
      <c r="T14" s="188"/>
      <c r="U14" s="188"/>
      <c r="V14" s="188"/>
      <c r="W14" s="188"/>
      <c r="X14" s="188"/>
      <c r="Y14" s="188"/>
      <c r="Z14" s="189"/>
    </row>
    <row r="15" spans="3:26">
      <c r="D15" s="47" t="s">
        <v>136</v>
      </c>
      <c r="E15" s="48"/>
      <c r="F15" s="48"/>
      <c r="G15" s="47" t="s">
        <v>170</v>
      </c>
      <c r="H15" s="49"/>
      <c r="I15" s="48" t="s">
        <v>449</v>
      </c>
      <c r="J15" s="48"/>
      <c r="K15" s="48"/>
      <c r="L15" s="48"/>
      <c r="M15" s="48"/>
      <c r="N15" s="48"/>
      <c r="O15" s="49"/>
      <c r="P15" s="190" t="s">
        <v>304</v>
      </c>
      <c r="Q15" s="187"/>
      <c r="R15" s="188"/>
      <c r="S15" s="188"/>
      <c r="T15" s="188"/>
      <c r="U15" s="188"/>
      <c r="V15" s="188"/>
      <c r="W15" s="188"/>
      <c r="X15" s="188"/>
      <c r="Y15" s="188"/>
      <c r="Z15" s="189"/>
    </row>
    <row r="16" spans="3:26">
      <c r="D16" s="47" t="s">
        <v>136</v>
      </c>
      <c r="E16" s="48"/>
      <c r="F16" s="48"/>
      <c r="G16" s="47" t="s">
        <v>139</v>
      </c>
      <c r="H16" s="49"/>
      <c r="I16" s="48" t="s">
        <v>140</v>
      </c>
      <c r="J16" s="48"/>
      <c r="K16" s="48"/>
      <c r="L16" s="48"/>
      <c r="M16" s="48"/>
      <c r="N16" s="48"/>
      <c r="O16" s="49"/>
      <c r="P16" s="190" t="s">
        <v>141</v>
      </c>
      <c r="Q16" s="187"/>
      <c r="R16" s="188"/>
      <c r="S16" s="188"/>
      <c r="T16" s="188"/>
      <c r="U16" s="188"/>
      <c r="V16" s="188"/>
      <c r="W16" s="188"/>
      <c r="X16" s="188"/>
      <c r="Y16" s="188"/>
      <c r="Z16" s="189"/>
    </row>
    <row r="17" spans="4:37">
      <c r="D17" s="47" t="s">
        <v>136</v>
      </c>
      <c r="E17" s="48"/>
      <c r="F17" s="48"/>
      <c r="G17" s="47" t="s">
        <v>142</v>
      </c>
      <c r="H17" s="49"/>
      <c r="I17" s="48" t="s">
        <v>247</v>
      </c>
      <c r="J17" s="48"/>
      <c r="K17" s="48"/>
      <c r="L17" s="48"/>
      <c r="M17" s="48"/>
      <c r="N17" s="48"/>
      <c r="O17" s="49"/>
      <c r="P17" s="190" t="s">
        <v>249</v>
      </c>
      <c r="Q17" s="187"/>
      <c r="R17" s="188"/>
      <c r="S17" s="188"/>
      <c r="T17" s="188"/>
      <c r="U17" s="188"/>
      <c r="V17" s="188"/>
      <c r="W17" s="188"/>
      <c r="X17" s="188"/>
      <c r="Y17" s="188"/>
      <c r="Z17" s="189"/>
    </row>
    <row r="18" spans="4:37" ht="29.1" customHeight="1">
      <c r="D18" s="47" t="s">
        <v>136</v>
      </c>
      <c r="E18" s="48"/>
      <c r="F18" s="48"/>
      <c r="G18" s="47" t="s">
        <v>246</v>
      </c>
      <c r="H18" s="49"/>
      <c r="I18" s="48" t="s">
        <v>248</v>
      </c>
      <c r="J18" s="48"/>
      <c r="K18" s="48"/>
      <c r="L18" s="48"/>
      <c r="M18" s="48"/>
      <c r="N18" s="48"/>
      <c r="O18" s="49"/>
      <c r="P18" s="371" t="s">
        <v>250</v>
      </c>
      <c r="Q18" s="372"/>
      <c r="R18" s="372"/>
      <c r="S18" s="372"/>
      <c r="T18" s="372"/>
      <c r="U18" s="372"/>
      <c r="V18" s="372"/>
      <c r="W18" s="372"/>
      <c r="X18" s="372"/>
      <c r="Y18" s="372"/>
      <c r="Z18" s="373"/>
    </row>
    <row r="19" spans="4:37">
      <c r="D19" s="47" t="s">
        <v>136</v>
      </c>
      <c r="E19" s="48"/>
      <c r="F19" s="48"/>
      <c r="G19" s="47" t="s">
        <v>301</v>
      </c>
      <c r="H19" s="49"/>
      <c r="I19" s="221" t="s">
        <v>143</v>
      </c>
      <c r="J19" s="221"/>
      <c r="K19" s="221"/>
      <c r="L19" s="221"/>
      <c r="M19" s="221"/>
      <c r="N19" s="221"/>
      <c r="O19" s="222"/>
      <c r="P19" s="40"/>
      <c r="Q19" s="41"/>
      <c r="R19" s="44"/>
      <c r="S19" s="44"/>
      <c r="T19" s="44"/>
      <c r="U19" s="44"/>
      <c r="V19" s="44"/>
      <c r="W19" s="44"/>
      <c r="X19" s="44"/>
      <c r="Y19" s="44"/>
      <c r="Z19" s="45"/>
    </row>
    <row r="20" spans="4:37" ht="30" customHeight="1">
      <c r="D20" s="47" t="s">
        <v>136</v>
      </c>
      <c r="E20" s="48"/>
      <c r="F20" s="48"/>
      <c r="G20" s="47" t="s">
        <v>296</v>
      </c>
      <c r="H20" s="49"/>
      <c r="I20" s="48" t="s">
        <v>450</v>
      </c>
      <c r="J20" s="48"/>
      <c r="K20" s="48"/>
      <c r="L20" s="48"/>
      <c r="M20" s="48"/>
      <c r="N20" s="48"/>
      <c r="O20" s="49"/>
      <c r="P20" s="371" t="s">
        <v>297</v>
      </c>
      <c r="Q20" s="372"/>
      <c r="R20" s="372"/>
      <c r="S20" s="372"/>
      <c r="T20" s="372"/>
      <c r="U20" s="372"/>
      <c r="V20" s="372"/>
      <c r="W20" s="372"/>
      <c r="X20" s="372"/>
      <c r="Y20" s="372"/>
      <c r="Z20" s="373"/>
    </row>
    <row r="21" spans="4:37" ht="45" customHeight="1">
      <c r="D21" s="47" t="s">
        <v>136</v>
      </c>
      <c r="E21" s="48"/>
      <c r="F21" s="48"/>
      <c r="G21" s="47" t="s">
        <v>298</v>
      </c>
      <c r="H21" s="49"/>
      <c r="I21" s="48" t="s">
        <v>299</v>
      </c>
      <c r="J21" s="48"/>
      <c r="K21" s="48"/>
      <c r="L21" s="48"/>
      <c r="M21" s="48"/>
      <c r="N21" s="48"/>
      <c r="O21" s="49"/>
      <c r="P21" s="371" t="s">
        <v>300</v>
      </c>
      <c r="Q21" s="372"/>
      <c r="R21" s="372"/>
      <c r="S21" s="372"/>
      <c r="T21" s="372"/>
      <c r="U21" s="372"/>
      <c r="V21" s="372"/>
      <c r="W21" s="372"/>
      <c r="X21" s="372"/>
      <c r="Y21" s="372"/>
      <c r="Z21" s="373"/>
    </row>
    <row r="22" spans="4:37">
      <c r="D22" s="47" t="s">
        <v>136</v>
      </c>
      <c r="E22" s="48"/>
      <c r="F22" s="223"/>
      <c r="G22" s="47" t="s">
        <v>307</v>
      </c>
      <c r="H22" s="49"/>
      <c r="I22" s="224" t="s">
        <v>323</v>
      </c>
      <c r="J22" s="224"/>
      <c r="K22" s="224"/>
      <c r="L22" s="224"/>
      <c r="M22" s="224"/>
      <c r="N22" s="224"/>
      <c r="O22" s="225"/>
      <c r="P22" s="197" t="s">
        <v>308</v>
      </c>
      <c r="Q22" s="188"/>
      <c r="R22" s="188"/>
      <c r="S22" s="188"/>
      <c r="T22" s="188"/>
      <c r="U22" s="188"/>
      <c r="V22" s="188"/>
      <c r="W22" s="188"/>
      <c r="X22" s="188"/>
      <c r="Y22" s="188"/>
      <c r="Z22" s="189"/>
    </row>
    <row r="23" spans="4:37">
      <c r="D23" s="47" t="s">
        <v>136</v>
      </c>
      <c r="E23" s="48"/>
      <c r="F23" s="223"/>
      <c r="G23" s="47" t="s">
        <v>302</v>
      </c>
      <c r="H23" s="49"/>
      <c r="I23" s="224" t="s">
        <v>323</v>
      </c>
      <c r="J23" s="224"/>
      <c r="K23" s="224"/>
      <c r="L23" s="224"/>
      <c r="M23" s="224"/>
      <c r="N23" s="224"/>
      <c r="O23" s="225"/>
      <c r="P23" s="197" t="s">
        <v>305</v>
      </c>
      <c r="Q23" s="188"/>
      <c r="R23" s="188"/>
      <c r="S23" s="188"/>
      <c r="T23" s="188"/>
      <c r="U23" s="188"/>
      <c r="V23" s="188"/>
      <c r="W23" s="188"/>
      <c r="X23" s="188"/>
      <c r="Y23" s="188"/>
      <c r="Z23" s="189"/>
    </row>
    <row r="24" spans="4:37">
      <c r="D24" s="47" t="s">
        <v>136</v>
      </c>
      <c r="E24" s="48"/>
      <c r="F24" s="223"/>
      <c r="G24" s="47" t="s">
        <v>303</v>
      </c>
      <c r="H24" s="49"/>
      <c r="I24" s="224" t="s">
        <v>323</v>
      </c>
      <c r="J24" s="224"/>
      <c r="K24" s="224"/>
      <c r="L24" s="224"/>
      <c r="M24" s="224"/>
      <c r="N24" s="224"/>
      <c r="O24" s="225"/>
      <c r="P24" s="197" t="s">
        <v>306</v>
      </c>
      <c r="Q24" s="188"/>
      <c r="R24" s="188"/>
      <c r="S24" s="188"/>
      <c r="T24" s="188"/>
      <c r="U24" s="188"/>
      <c r="V24" s="188"/>
      <c r="W24" s="188"/>
      <c r="X24" s="188"/>
      <c r="Y24" s="188"/>
      <c r="Z24" s="189"/>
    </row>
    <row r="25" spans="4:37">
      <c r="D25" s="47" t="s">
        <v>136</v>
      </c>
      <c r="E25" s="48"/>
      <c r="F25" s="48"/>
      <c r="G25" s="47" t="s">
        <v>187</v>
      </c>
      <c r="H25" s="49"/>
      <c r="I25" s="224" t="s">
        <v>323</v>
      </c>
      <c r="J25" s="224"/>
      <c r="K25" s="224"/>
      <c r="L25" s="224"/>
      <c r="M25" s="224"/>
      <c r="N25" s="224"/>
      <c r="O25" s="226"/>
      <c r="P25" s="197" t="s">
        <v>311</v>
      </c>
      <c r="Q25" s="187"/>
      <c r="R25" s="188"/>
      <c r="S25" s="188"/>
      <c r="T25" s="188"/>
      <c r="U25" s="188"/>
      <c r="V25" s="188"/>
      <c r="W25" s="188"/>
      <c r="X25" s="188"/>
      <c r="Y25" s="188"/>
      <c r="Z25" s="189"/>
    </row>
    <row r="26" spans="4:37">
      <c r="D26" s="47" t="s">
        <v>136</v>
      </c>
      <c r="E26" s="48"/>
      <c r="F26" s="48"/>
      <c r="G26" s="47" t="s">
        <v>309</v>
      </c>
      <c r="H26" s="49"/>
      <c r="I26" s="224" t="s">
        <v>323</v>
      </c>
      <c r="J26" s="224"/>
      <c r="K26" s="224"/>
      <c r="L26" s="224"/>
      <c r="M26" s="224"/>
      <c r="N26" s="224"/>
      <c r="O26" s="226"/>
      <c r="P26" s="197" t="s">
        <v>310</v>
      </c>
      <c r="Q26" s="187"/>
      <c r="R26" s="188"/>
      <c r="S26" s="188"/>
      <c r="T26" s="188"/>
      <c r="U26" s="188"/>
      <c r="V26" s="188"/>
      <c r="W26" s="188"/>
      <c r="X26" s="188"/>
      <c r="Y26" s="188"/>
      <c r="Z26" s="189"/>
    </row>
    <row r="27" spans="4:37" s="46" customFormat="1" ht="75" customHeight="1">
      <c r="D27" s="47" t="s">
        <v>136</v>
      </c>
      <c r="E27" s="48"/>
      <c r="F27" s="48"/>
      <c r="G27" s="47" t="s">
        <v>312</v>
      </c>
      <c r="H27" s="49"/>
      <c r="I27" s="48" t="s">
        <v>137</v>
      </c>
      <c r="J27" s="48"/>
      <c r="K27" s="48"/>
      <c r="L27" s="48"/>
      <c r="M27" s="48"/>
      <c r="N27" s="48"/>
      <c r="O27" s="49"/>
      <c r="P27" s="371" t="s">
        <v>313</v>
      </c>
      <c r="Q27" s="372"/>
      <c r="R27" s="372"/>
      <c r="S27" s="372"/>
      <c r="T27" s="372"/>
      <c r="U27" s="372"/>
      <c r="V27" s="372"/>
      <c r="W27" s="372"/>
      <c r="X27" s="372"/>
      <c r="Y27" s="372"/>
      <c r="Z27" s="373"/>
      <c r="AA27" s="377" t="s">
        <v>467</v>
      </c>
      <c r="AB27" s="378"/>
      <c r="AC27" s="378"/>
      <c r="AD27" s="378"/>
      <c r="AE27" s="378"/>
      <c r="AF27" s="378"/>
      <c r="AG27" s="378"/>
      <c r="AH27" s="378"/>
      <c r="AI27" s="378"/>
      <c r="AJ27" s="378"/>
      <c r="AK27" s="379"/>
    </row>
    <row r="28" spans="4:37">
      <c r="D28" s="47" t="s">
        <v>144</v>
      </c>
      <c r="E28" s="48"/>
      <c r="F28" s="48"/>
      <c r="G28" s="47" t="s">
        <v>314</v>
      </c>
      <c r="H28" s="49"/>
      <c r="I28" s="221" t="s">
        <v>145</v>
      </c>
      <c r="J28" s="221"/>
      <c r="K28" s="221"/>
      <c r="L28" s="221"/>
      <c r="M28" s="221"/>
      <c r="N28" s="221"/>
      <c r="O28" s="222"/>
      <c r="P28" s="40"/>
      <c r="Q28" s="41"/>
      <c r="R28" s="44"/>
      <c r="S28" s="44"/>
      <c r="T28" s="44"/>
      <c r="U28" s="44"/>
      <c r="V28" s="44"/>
      <c r="W28" s="44"/>
      <c r="X28" s="44"/>
      <c r="Y28" s="44"/>
      <c r="Z28" s="45"/>
    </row>
    <row r="29" spans="4:37">
      <c r="D29" s="47" t="s">
        <v>144</v>
      </c>
      <c r="E29" s="48"/>
      <c r="F29" s="48"/>
      <c r="G29" s="47" t="s">
        <v>188</v>
      </c>
      <c r="H29" s="49"/>
      <c r="I29" s="374" t="s">
        <v>184</v>
      </c>
      <c r="J29" s="375"/>
      <c r="K29" s="375"/>
      <c r="L29" s="375"/>
      <c r="M29" s="375"/>
      <c r="N29" s="375"/>
      <c r="O29" s="376"/>
      <c r="P29" s="371" t="s">
        <v>315</v>
      </c>
      <c r="Q29" s="372"/>
      <c r="R29" s="372"/>
      <c r="S29" s="372"/>
      <c r="T29" s="372"/>
      <c r="U29" s="372"/>
      <c r="V29" s="372"/>
      <c r="W29" s="372"/>
      <c r="X29" s="372"/>
      <c r="Y29" s="372"/>
      <c r="Z29" s="373"/>
    </row>
    <row r="30" spans="4:37">
      <c r="D30" s="47"/>
      <c r="E30" s="48"/>
      <c r="F30" s="48"/>
      <c r="G30" s="47"/>
      <c r="H30" s="49"/>
      <c r="I30" s="374"/>
      <c r="J30" s="375"/>
      <c r="K30" s="375"/>
      <c r="L30" s="375"/>
      <c r="M30" s="375"/>
      <c r="N30" s="375"/>
      <c r="O30" s="376"/>
      <c r="P30" s="371"/>
      <c r="Q30" s="372"/>
      <c r="R30" s="372"/>
      <c r="S30" s="372"/>
      <c r="T30" s="372"/>
      <c r="U30" s="372"/>
      <c r="V30" s="372"/>
      <c r="W30" s="372"/>
      <c r="X30" s="372"/>
      <c r="Y30" s="372"/>
      <c r="Z30" s="373"/>
    </row>
    <row r="31" spans="4:37">
      <c r="D31" s="47"/>
      <c r="E31" s="48"/>
      <c r="F31" s="48"/>
      <c r="G31" s="47"/>
      <c r="H31" s="49"/>
      <c r="I31" s="374"/>
      <c r="J31" s="375"/>
      <c r="K31" s="375"/>
      <c r="L31" s="375"/>
      <c r="M31" s="375"/>
      <c r="N31" s="375"/>
      <c r="O31" s="376"/>
      <c r="P31" s="371"/>
      <c r="Q31" s="372"/>
      <c r="R31" s="372"/>
      <c r="S31" s="372"/>
      <c r="T31" s="372"/>
      <c r="U31" s="372"/>
      <c r="V31" s="372"/>
      <c r="W31" s="372"/>
      <c r="X31" s="372"/>
      <c r="Y31" s="372"/>
      <c r="Z31" s="373"/>
    </row>
    <row r="32" spans="4:37" ht="30" customHeight="1">
      <c r="D32" s="47" t="s">
        <v>144</v>
      </c>
      <c r="E32" s="48"/>
      <c r="F32" s="48"/>
      <c r="G32" s="47" t="s">
        <v>316</v>
      </c>
      <c r="H32" s="49"/>
      <c r="I32" s="374" t="s">
        <v>185</v>
      </c>
      <c r="J32" s="375"/>
      <c r="K32" s="375"/>
      <c r="L32" s="375"/>
      <c r="M32" s="375"/>
      <c r="N32" s="375"/>
      <c r="O32" s="376"/>
      <c r="P32" s="371" t="s">
        <v>317</v>
      </c>
      <c r="Q32" s="372"/>
      <c r="R32" s="372"/>
      <c r="S32" s="372"/>
      <c r="T32" s="372"/>
      <c r="U32" s="372"/>
      <c r="V32" s="372"/>
      <c r="W32" s="372"/>
      <c r="X32" s="372"/>
      <c r="Y32" s="372"/>
      <c r="Z32" s="373"/>
    </row>
    <row r="33" spans="3:26">
      <c r="C33" s="63"/>
      <c r="D33" s="47" t="s">
        <v>144</v>
      </c>
      <c r="E33" s="48"/>
      <c r="F33" s="48"/>
      <c r="G33" s="47" t="s">
        <v>318</v>
      </c>
      <c r="H33" s="49"/>
      <c r="I33" s="48" t="s">
        <v>202</v>
      </c>
      <c r="J33" s="48"/>
      <c r="K33" s="48"/>
      <c r="L33" s="48"/>
      <c r="M33" s="48"/>
      <c r="N33" s="48"/>
      <c r="O33" s="49"/>
      <c r="P33" s="371" t="s">
        <v>319</v>
      </c>
      <c r="Q33" s="372"/>
      <c r="R33" s="372"/>
      <c r="S33" s="372"/>
      <c r="T33" s="372"/>
      <c r="U33" s="372"/>
      <c r="V33" s="372"/>
      <c r="W33" s="372"/>
      <c r="X33" s="372"/>
      <c r="Y33" s="372"/>
      <c r="Z33" s="373"/>
    </row>
    <row r="34" spans="3:26">
      <c r="C34" s="63"/>
      <c r="D34" s="47"/>
      <c r="E34" s="48"/>
      <c r="F34" s="48"/>
      <c r="G34" s="47"/>
      <c r="H34" s="49"/>
      <c r="I34" s="48"/>
      <c r="J34" s="48"/>
      <c r="K34" s="48"/>
      <c r="L34" s="48"/>
      <c r="M34" s="48"/>
      <c r="N34" s="48"/>
      <c r="O34" s="49"/>
      <c r="P34" s="371"/>
      <c r="Q34" s="372"/>
      <c r="R34" s="372"/>
      <c r="S34" s="372"/>
      <c r="T34" s="372"/>
      <c r="U34" s="372"/>
      <c r="V34" s="372"/>
      <c r="W34" s="372"/>
      <c r="X34" s="372"/>
      <c r="Y34" s="372"/>
      <c r="Z34" s="373"/>
    </row>
    <row r="35" spans="3:26">
      <c r="C35" s="63"/>
      <c r="D35" s="47"/>
      <c r="E35" s="48"/>
      <c r="F35" s="48"/>
      <c r="G35" s="47"/>
      <c r="H35" s="49"/>
      <c r="I35" s="48"/>
      <c r="J35" s="48"/>
      <c r="K35" s="48"/>
      <c r="L35" s="48"/>
      <c r="M35" s="48"/>
      <c r="N35" s="48"/>
      <c r="O35" s="49"/>
      <c r="P35" s="371"/>
      <c r="Q35" s="372"/>
      <c r="R35" s="372"/>
      <c r="S35" s="372"/>
      <c r="T35" s="372"/>
      <c r="U35" s="372"/>
      <c r="V35" s="372"/>
      <c r="W35" s="372"/>
      <c r="X35" s="372"/>
      <c r="Y35" s="372"/>
      <c r="Z35" s="373"/>
    </row>
    <row r="36" spans="3:26">
      <c r="D36" s="47" t="s">
        <v>136</v>
      </c>
      <c r="E36" s="48"/>
      <c r="F36" s="48"/>
      <c r="G36" s="47" t="s">
        <v>322</v>
      </c>
      <c r="H36" s="49"/>
      <c r="I36" s="224" t="s">
        <v>323</v>
      </c>
      <c r="J36" s="224"/>
      <c r="K36" s="224"/>
      <c r="L36" s="224"/>
      <c r="M36" s="224"/>
      <c r="N36" s="224"/>
      <c r="O36" s="226"/>
      <c r="P36" s="197" t="s">
        <v>324</v>
      </c>
      <c r="Q36" s="187"/>
      <c r="R36" s="188"/>
      <c r="S36" s="188"/>
      <c r="T36" s="188"/>
      <c r="U36" s="188"/>
      <c r="V36" s="188"/>
      <c r="W36" s="188"/>
      <c r="X36" s="188"/>
      <c r="Y36" s="188"/>
      <c r="Z36" s="189"/>
    </row>
    <row r="37" spans="3:26">
      <c r="D37" s="227" t="s">
        <v>144</v>
      </c>
      <c r="E37" s="228"/>
      <c r="F37" s="228"/>
      <c r="G37" s="227" t="s">
        <v>320</v>
      </c>
      <c r="H37" s="229"/>
      <c r="I37" s="228" t="s">
        <v>138</v>
      </c>
      <c r="J37" s="228"/>
      <c r="K37" s="228"/>
      <c r="L37" s="228"/>
      <c r="M37" s="228"/>
      <c r="N37" s="228"/>
      <c r="O37" s="229"/>
      <c r="P37" s="198" t="s">
        <v>321</v>
      </c>
      <c r="Q37" s="199"/>
      <c r="R37" s="200"/>
      <c r="S37" s="200"/>
      <c r="T37" s="200"/>
      <c r="U37" s="200"/>
      <c r="V37" s="200"/>
      <c r="W37" s="200"/>
      <c r="X37" s="200"/>
      <c r="Y37" s="200"/>
      <c r="Z37" s="201"/>
    </row>
    <row r="38" spans="3:26">
      <c r="D38" s="53"/>
      <c r="E38" s="53"/>
      <c r="F38" s="53"/>
      <c r="G38" s="53"/>
      <c r="H38" s="53"/>
      <c r="I38" s="53"/>
      <c r="J38" s="53"/>
      <c r="K38" s="53"/>
      <c r="L38" s="53"/>
      <c r="M38" s="53"/>
      <c r="N38" s="53"/>
      <c r="O38" s="53"/>
      <c r="P38" s="53"/>
      <c r="Q38" s="53"/>
    </row>
    <row r="39" spans="3:26">
      <c r="C39" s="34" t="s">
        <v>125</v>
      </c>
      <c r="D39" t="s">
        <v>146</v>
      </c>
    </row>
    <row r="40" spans="3:26">
      <c r="D40" s="35" t="s">
        <v>127</v>
      </c>
      <c r="E40" s="36"/>
      <c r="F40" s="36"/>
      <c r="G40" s="35" t="s">
        <v>128</v>
      </c>
      <c r="H40" s="37"/>
      <c r="I40" s="36" t="s">
        <v>43</v>
      </c>
      <c r="J40" s="36"/>
      <c r="K40" s="36"/>
      <c r="L40" s="36"/>
      <c r="M40" s="36"/>
      <c r="N40" s="36"/>
      <c r="O40" s="37"/>
      <c r="P40" s="35" t="s">
        <v>129</v>
      </c>
      <c r="Q40" s="38"/>
      <c r="R40" s="38"/>
      <c r="S40" s="38"/>
      <c r="T40" s="38"/>
      <c r="U40" s="38"/>
      <c r="V40" s="38"/>
      <c r="W40" s="38"/>
      <c r="X40" s="38"/>
      <c r="Y40" s="38"/>
      <c r="Z40" s="39"/>
    </row>
    <row r="41" spans="3:26">
      <c r="D41" s="40" t="s">
        <v>147</v>
      </c>
      <c r="E41" s="41"/>
      <c r="F41" s="41"/>
      <c r="G41" s="40" t="s">
        <v>325</v>
      </c>
      <c r="H41" s="42"/>
      <c r="I41" s="41" t="s">
        <v>326</v>
      </c>
      <c r="J41" s="41"/>
      <c r="K41" s="41"/>
      <c r="L41" s="41"/>
      <c r="M41" s="41"/>
      <c r="N41" s="41"/>
      <c r="O41" s="42"/>
      <c r="P41" s="43"/>
      <c r="Q41" s="41"/>
      <c r="R41" s="44"/>
      <c r="S41" s="44"/>
      <c r="T41" s="44"/>
      <c r="U41" s="44"/>
      <c r="V41" s="44"/>
      <c r="W41" s="44"/>
      <c r="X41" s="44"/>
      <c r="Y41" s="44"/>
      <c r="Z41" s="45"/>
    </row>
    <row r="42" spans="3:26">
      <c r="D42" s="40" t="s">
        <v>147</v>
      </c>
      <c r="E42" s="41"/>
      <c r="F42" s="41"/>
      <c r="G42" s="40" t="s">
        <v>327</v>
      </c>
      <c r="H42" s="42"/>
      <c r="I42" s="41" t="s">
        <v>148</v>
      </c>
      <c r="J42" s="41"/>
      <c r="K42" s="41"/>
      <c r="L42" s="41"/>
      <c r="M42" s="41"/>
      <c r="N42" s="41"/>
      <c r="O42" s="42"/>
      <c r="P42" s="186" t="s">
        <v>328</v>
      </c>
      <c r="Q42" s="187"/>
      <c r="R42" s="188"/>
      <c r="S42" s="188"/>
      <c r="T42" s="188"/>
      <c r="U42" s="188"/>
      <c r="V42" s="188"/>
      <c r="W42" s="188"/>
      <c r="X42" s="188"/>
      <c r="Y42" s="188"/>
      <c r="Z42" s="189"/>
    </row>
    <row r="43" spans="3:26">
      <c r="D43" s="40" t="s">
        <v>147</v>
      </c>
      <c r="E43" s="41"/>
      <c r="F43" s="41"/>
      <c r="G43" s="40" t="s">
        <v>329</v>
      </c>
      <c r="H43" s="42"/>
      <c r="I43" s="41" t="s">
        <v>214</v>
      </c>
      <c r="J43" s="41"/>
      <c r="K43" s="41"/>
      <c r="L43" s="41"/>
      <c r="M43" s="41"/>
      <c r="N43" s="41"/>
      <c r="O43" s="42"/>
      <c r="P43" s="190" t="s">
        <v>330</v>
      </c>
      <c r="Q43" s="187"/>
      <c r="R43" s="188"/>
      <c r="S43" s="188"/>
      <c r="T43" s="188"/>
      <c r="U43" s="188"/>
      <c r="V43" s="188"/>
      <c r="W43" s="188"/>
      <c r="X43" s="188"/>
      <c r="Y43" s="188"/>
      <c r="Z43" s="189"/>
    </row>
    <row r="44" spans="3:26">
      <c r="D44" s="40" t="s">
        <v>147</v>
      </c>
      <c r="E44" s="41"/>
      <c r="F44" s="41"/>
      <c r="G44" s="40" t="s">
        <v>333</v>
      </c>
      <c r="H44" s="42"/>
      <c r="I44" s="374" t="s">
        <v>331</v>
      </c>
      <c r="J44" s="375"/>
      <c r="K44" s="375"/>
      <c r="L44" s="375"/>
      <c r="M44" s="375"/>
      <c r="N44" s="375"/>
      <c r="O44" s="376"/>
      <c r="P44" s="197" t="s">
        <v>332</v>
      </c>
      <c r="Q44" s="187"/>
      <c r="R44" s="188"/>
      <c r="S44" s="188"/>
      <c r="T44" s="188"/>
      <c r="U44" s="188"/>
      <c r="V44" s="188"/>
      <c r="W44" s="188"/>
      <c r="X44" s="188"/>
      <c r="Y44" s="188"/>
      <c r="Z44" s="189"/>
    </row>
    <row r="45" spans="3:26">
      <c r="D45" s="40"/>
      <c r="E45" s="41"/>
      <c r="F45" s="41"/>
      <c r="G45" s="40"/>
      <c r="H45" s="42"/>
      <c r="I45" s="374"/>
      <c r="J45" s="375"/>
      <c r="K45" s="375"/>
      <c r="L45" s="375"/>
      <c r="M45" s="375"/>
      <c r="N45" s="375"/>
      <c r="O45" s="376"/>
      <c r="P45" s="197"/>
      <c r="Q45" s="187"/>
      <c r="R45" s="188"/>
      <c r="S45" s="188"/>
      <c r="T45" s="188"/>
      <c r="U45" s="188"/>
      <c r="V45" s="188"/>
      <c r="W45" s="188"/>
      <c r="X45" s="188"/>
      <c r="Y45" s="188"/>
      <c r="Z45" s="189"/>
    </row>
    <row r="46" spans="3:26">
      <c r="D46" s="40"/>
      <c r="E46" s="41"/>
      <c r="F46" s="41"/>
      <c r="G46" s="40"/>
      <c r="H46" s="42"/>
      <c r="I46" s="374"/>
      <c r="J46" s="375"/>
      <c r="K46" s="375"/>
      <c r="L46" s="375"/>
      <c r="M46" s="375"/>
      <c r="N46" s="375"/>
      <c r="O46" s="376"/>
      <c r="P46" s="197"/>
      <c r="Q46" s="187"/>
      <c r="R46" s="188"/>
      <c r="S46" s="188"/>
      <c r="T46" s="188"/>
      <c r="U46" s="188"/>
      <c r="V46" s="188"/>
      <c r="W46" s="188"/>
      <c r="X46" s="188"/>
      <c r="Y46" s="188"/>
      <c r="Z46" s="189"/>
    </row>
    <row r="47" spans="3:26">
      <c r="D47" s="40" t="s">
        <v>147</v>
      </c>
      <c r="E47" s="41"/>
      <c r="F47" s="41"/>
      <c r="G47" s="40" t="s">
        <v>334</v>
      </c>
      <c r="H47" s="42"/>
      <c r="I47" s="193" t="s">
        <v>149</v>
      </c>
      <c r="J47" s="193"/>
      <c r="K47" s="193"/>
      <c r="L47" s="193"/>
      <c r="M47" s="193"/>
      <c r="N47" s="193"/>
      <c r="O47" s="194"/>
      <c r="P47" s="40"/>
      <c r="Q47" s="41"/>
      <c r="R47" s="44"/>
      <c r="S47" s="44"/>
      <c r="T47" s="44"/>
      <c r="U47" s="44"/>
      <c r="V47" s="44"/>
      <c r="W47" s="44"/>
      <c r="X47" s="44"/>
      <c r="Y47" s="44"/>
      <c r="Z47" s="45"/>
    </row>
    <row r="48" spans="3:26">
      <c r="D48" s="40" t="s">
        <v>147</v>
      </c>
      <c r="E48" s="41"/>
      <c r="F48" s="41"/>
      <c r="G48" s="40" t="s">
        <v>335</v>
      </c>
      <c r="H48" s="42"/>
      <c r="I48" s="193" t="s">
        <v>150</v>
      </c>
      <c r="J48" s="193"/>
      <c r="K48" s="193"/>
      <c r="L48" s="193"/>
      <c r="M48" s="193"/>
      <c r="N48" s="193"/>
      <c r="O48" s="194"/>
      <c r="P48" s="40"/>
      <c r="Q48" s="41"/>
      <c r="R48" s="44"/>
      <c r="S48" s="44"/>
      <c r="T48" s="44"/>
      <c r="U48" s="44"/>
      <c r="V48" s="44"/>
      <c r="W48" s="44"/>
      <c r="X48" s="44"/>
      <c r="Y48" s="44"/>
      <c r="Z48" s="45"/>
    </row>
    <row r="49" spans="3:26">
      <c r="D49" s="40" t="s">
        <v>147</v>
      </c>
      <c r="E49" s="41"/>
      <c r="F49" s="41"/>
      <c r="G49" s="40" t="s">
        <v>336</v>
      </c>
      <c r="H49" s="42"/>
      <c r="I49" s="193" t="s">
        <v>151</v>
      </c>
      <c r="J49" s="193"/>
      <c r="K49" s="193"/>
      <c r="L49" s="193"/>
      <c r="M49" s="193"/>
      <c r="N49" s="193"/>
      <c r="O49" s="194"/>
      <c r="P49" s="40"/>
      <c r="Q49" s="41"/>
      <c r="R49" s="44"/>
      <c r="S49" s="44"/>
      <c r="T49" s="44"/>
      <c r="U49" s="44"/>
      <c r="V49" s="44"/>
      <c r="W49" s="44"/>
      <c r="X49" s="44"/>
      <c r="Y49" s="44"/>
      <c r="Z49" s="45"/>
    </row>
    <row r="50" spans="3:26">
      <c r="D50" s="40" t="s">
        <v>147</v>
      </c>
      <c r="E50" s="41"/>
      <c r="F50" s="41"/>
      <c r="G50" s="40" t="s">
        <v>337</v>
      </c>
      <c r="H50" s="42"/>
      <c r="I50" s="193" t="s">
        <v>152</v>
      </c>
      <c r="J50" s="193"/>
      <c r="K50" s="193"/>
      <c r="L50" s="193"/>
      <c r="M50" s="193"/>
      <c r="N50" s="193"/>
      <c r="O50" s="194"/>
      <c r="P50" s="40"/>
      <c r="Q50" s="41"/>
      <c r="R50" s="44"/>
      <c r="S50" s="44"/>
      <c r="T50" s="44"/>
      <c r="U50" s="44"/>
      <c r="V50" s="44"/>
      <c r="W50" s="44"/>
      <c r="X50" s="44"/>
      <c r="Y50" s="44"/>
      <c r="Z50" s="45"/>
    </row>
    <row r="51" spans="3:26">
      <c r="D51" s="40" t="s">
        <v>147</v>
      </c>
      <c r="E51" s="41"/>
      <c r="F51" s="41"/>
      <c r="G51" s="40" t="s">
        <v>338</v>
      </c>
      <c r="H51" s="42"/>
      <c r="I51" s="41" t="s">
        <v>197</v>
      </c>
      <c r="J51" s="41"/>
      <c r="K51" s="41"/>
      <c r="L51" s="41"/>
      <c r="M51" s="41"/>
      <c r="N51" s="41"/>
      <c r="O51" s="42"/>
      <c r="P51" s="371" t="s">
        <v>340</v>
      </c>
      <c r="Q51" s="372"/>
      <c r="R51" s="372"/>
      <c r="S51" s="372"/>
      <c r="T51" s="372"/>
      <c r="U51" s="372"/>
      <c r="V51" s="372"/>
      <c r="W51" s="372"/>
      <c r="X51" s="372"/>
      <c r="Y51" s="372"/>
      <c r="Z51" s="373"/>
    </row>
    <row r="52" spans="3:26">
      <c r="D52" s="40"/>
      <c r="E52" s="41"/>
      <c r="F52" s="41"/>
      <c r="G52" s="40"/>
      <c r="H52" s="42"/>
      <c r="I52" s="41"/>
      <c r="J52" s="41"/>
      <c r="K52" s="41"/>
      <c r="L52" s="41"/>
      <c r="M52" s="41"/>
      <c r="N52" s="41"/>
      <c r="O52" s="42"/>
      <c r="P52" s="371"/>
      <c r="Q52" s="372"/>
      <c r="R52" s="372"/>
      <c r="S52" s="372"/>
      <c r="T52" s="372"/>
      <c r="U52" s="372"/>
      <c r="V52" s="372"/>
      <c r="W52" s="372"/>
      <c r="X52" s="372"/>
      <c r="Y52" s="372"/>
      <c r="Z52" s="373"/>
    </row>
    <row r="53" spans="3:26">
      <c r="D53" s="40" t="s">
        <v>147</v>
      </c>
      <c r="E53" s="41"/>
      <c r="F53" s="41"/>
      <c r="G53" s="40" t="s">
        <v>339</v>
      </c>
      <c r="H53" s="42"/>
      <c r="I53" s="374" t="s">
        <v>209</v>
      </c>
      <c r="J53" s="375"/>
      <c r="K53" s="375"/>
      <c r="L53" s="375"/>
      <c r="M53" s="375"/>
      <c r="N53" s="375"/>
      <c r="O53" s="376"/>
      <c r="P53" s="190" t="s">
        <v>464</v>
      </c>
      <c r="Q53" s="187"/>
      <c r="R53" s="188"/>
      <c r="S53" s="188"/>
      <c r="T53" s="188"/>
      <c r="U53" s="188"/>
      <c r="V53" s="188"/>
      <c r="W53" s="188"/>
      <c r="X53" s="188"/>
      <c r="Y53" s="188"/>
      <c r="Z53" s="189"/>
    </row>
    <row r="54" spans="3:26">
      <c r="D54" s="40"/>
      <c r="E54" s="41"/>
      <c r="F54" s="41"/>
      <c r="G54" s="40"/>
      <c r="H54" s="42"/>
      <c r="I54" s="374"/>
      <c r="J54" s="375"/>
      <c r="K54" s="375"/>
      <c r="L54" s="375"/>
      <c r="M54" s="375"/>
      <c r="N54" s="375"/>
      <c r="O54" s="376"/>
      <c r="P54" s="190"/>
      <c r="Q54" s="187"/>
      <c r="R54" s="188"/>
      <c r="S54" s="188"/>
      <c r="T54" s="188"/>
      <c r="U54" s="188"/>
      <c r="V54" s="188"/>
      <c r="W54" s="188"/>
      <c r="X54" s="188"/>
      <c r="Y54" s="188"/>
      <c r="Z54" s="189"/>
    </row>
    <row r="55" spans="3:26">
      <c r="D55" s="40" t="s">
        <v>147</v>
      </c>
      <c r="E55" s="41"/>
      <c r="F55" s="41"/>
      <c r="G55" s="40" t="s">
        <v>253</v>
      </c>
      <c r="H55" s="42"/>
      <c r="I55" s="41" t="s">
        <v>254</v>
      </c>
      <c r="J55" s="41"/>
      <c r="K55" s="41"/>
      <c r="L55" s="41"/>
      <c r="M55" s="41"/>
      <c r="N55" s="41"/>
      <c r="O55" s="42"/>
      <c r="P55" s="190" t="s">
        <v>341</v>
      </c>
      <c r="Q55" s="187"/>
      <c r="R55" s="188"/>
      <c r="S55" s="188"/>
      <c r="T55" s="188"/>
      <c r="U55" s="188"/>
      <c r="V55" s="188"/>
      <c r="W55" s="188"/>
      <c r="X55" s="188"/>
      <c r="Y55" s="188"/>
      <c r="Z55" s="189"/>
    </row>
    <row r="56" spans="3:26">
      <c r="D56" s="40" t="s">
        <v>147</v>
      </c>
      <c r="E56" s="41"/>
      <c r="F56" s="41"/>
      <c r="G56" s="40" t="s">
        <v>251</v>
      </c>
      <c r="H56" s="42"/>
      <c r="I56" s="41" t="s">
        <v>215</v>
      </c>
      <c r="J56" s="41"/>
      <c r="K56" s="41"/>
      <c r="L56" s="41"/>
      <c r="M56" s="41"/>
      <c r="N56" s="41"/>
      <c r="O56" s="42"/>
      <c r="P56" s="190" t="s">
        <v>342</v>
      </c>
      <c r="Q56" s="187"/>
      <c r="R56" s="188"/>
      <c r="S56" s="188"/>
      <c r="T56" s="188"/>
      <c r="U56" s="188"/>
      <c r="V56" s="188"/>
      <c r="W56" s="188"/>
      <c r="X56" s="188"/>
      <c r="Y56" s="188"/>
      <c r="Z56" s="189"/>
    </row>
    <row r="57" spans="3:26">
      <c r="D57" s="40" t="s">
        <v>147</v>
      </c>
      <c r="E57" s="41"/>
      <c r="F57" s="41"/>
      <c r="G57" s="40" t="s">
        <v>344</v>
      </c>
      <c r="H57" s="42"/>
      <c r="I57" s="41" t="s">
        <v>198</v>
      </c>
      <c r="J57" s="41"/>
      <c r="K57" s="41"/>
      <c r="L57" s="41"/>
      <c r="M57" s="41"/>
      <c r="N57" s="41"/>
      <c r="O57" s="42"/>
      <c r="P57" s="190" t="s">
        <v>343</v>
      </c>
      <c r="Q57" s="187"/>
      <c r="R57" s="188"/>
      <c r="S57" s="188"/>
      <c r="T57" s="188"/>
      <c r="U57" s="188"/>
      <c r="V57" s="188"/>
      <c r="W57" s="188"/>
      <c r="X57" s="188"/>
      <c r="Y57" s="188"/>
      <c r="Z57" s="189"/>
    </row>
    <row r="58" spans="3:26">
      <c r="D58" s="40" t="s">
        <v>147</v>
      </c>
      <c r="E58" s="41"/>
      <c r="F58" s="41"/>
      <c r="G58" s="40" t="s">
        <v>252</v>
      </c>
      <c r="H58" s="42"/>
      <c r="I58" s="41" t="s">
        <v>210</v>
      </c>
      <c r="J58" s="41"/>
      <c r="K58" s="41"/>
      <c r="L58" s="41"/>
      <c r="M58" s="41"/>
      <c r="N58" s="41"/>
      <c r="O58" s="42"/>
      <c r="P58" s="190" t="s">
        <v>345</v>
      </c>
      <c r="Q58" s="187"/>
      <c r="R58" s="188"/>
      <c r="S58" s="188"/>
      <c r="T58" s="188"/>
      <c r="U58" s="188"/>
      <c r="V58" s="188"/>
      <c r="W58" s="188"/>
      <c r="X58" s="188"/>
      <c r="Y58" s="188"/>
      <c r="Z58" s="189"/>
    </row>
    <row r="59" spans="3:26">
      <c r="D59" s="40" t="s">
        <v>199</v>
      </c>
      <c r="E59" s="41"/>
      <c r="F59" s="41"/>
      <c r="G59" s="40" t="s">
        <v>211</v>
      </c>
      <c r="H59" s="42"/>
      <c r="I59" s="41" t="s">
        <v>200</v>
      </c>
      <c r="J59" s="41"/>
      <c r="K59" s="41"/>
      <c r="L59" s="41"/>
      <c r="M59" s="41"/>
      <c r="N59" s="41"/>
      <c r="O59" s="42"/>
      <c r="P59" s="190" t="s">
        <v>213</v>
      </c>
      <c r="Q59" s="187"/>
      <c r="R59" s="188"/>
      <c r="S59" s="188"/>
      <c r="T59" s="188"/>
      <c r="U59" s="188"/>
      <c r="V59" s="188"/>
      <c r="W59" s="188"/>
      <c r="X59" s="188"/>
      <c r="Y59" s="188"/>
      <c r="Z59" s="189"/>
    </row>
    <row r="60" spans="3:26">
      <c r="D60" s="50" t="s">
        <v>199</v>
      </c>
      <c r="E60" s="51"/>
      <c r="F60" s="51"/>
      <c r="G60" s="50" t="s">
        <v>212</v>
      </c>
      <c r="H60" s="52"/>
      <c r="I60" s="51" t="s">
        <v>201</v>
      </c>
      <c r="J60" s="51"/>
      <c r="K60" s="51"/>
      <c r="L60" s="51"/>
      <c r="M60" s="51"/>
      <c r="N60" s="51"/>
      <c r="O60" s="52"/>
      <c r="P60" s="198" t="s">
        <v>346</v>
      </c>
      <c r="Q60" s="199"/>
      <c r="R60" s="200"/>
      <c r="S60" s="200"/>
      <c r="T60" s="200"/>
      <c r="U60" s="200"/>
      <c r="V60" s="200"/>
      <c r="W60" s="200"/>
      <c r="X60" s="200"/>
      <c r="Y60" s="200"/>
      <c r="Z60" s="201"/>
    </row>
    <row r="61" spans="3:26">
      <c r="D61" s="53"/>
      <c r="E61" s="53"/>
      <c r="F61" s="53"/>
      <c r="G61" s="53"/>
      <c r="H61" s="53"/>
      <c r="I61" s="53"/>
      <c r="J61" s="53"/>
      <c r="K61" s="53"/>
      <c r="L61" s="53"/>
      <c r="M61" s="53"/>
      <c r="N61" s="53"/>
      <c r="O61" s="53"/>
      <c r="P61" s="53"/>
      <c r="Q61" s="53"/>
    </row>
    <row r="62" spans="3:26">
      <c r="C62" s="34" t="s">
        <v>125</v>
      </c>
      <c r="D62" t="s">
        <v>391</v>
      </c>
    </row>
    <row r="63" spans="3:26">
      <c r="D63" s="35" t="s">
        <v>127</v>
      </c>
      <c r="E63" s="36"/>
      <c r="F63" s="36"/>
      <c r="G63" s="35" t="s">
        <v>128</v>
      </c>
      <c r="H63" s="37"/>
      <c r="I63" s="35" t="s">
        <v>43</v>
      </c>
      <c r="J63" s="36"/>
      <c r="K63" s="36"/>
      <c r="L63" s="36"/>
      <c r="M63" s="36"/>
      <c r="N63" s="36"/>
      <c r="O63" s="37"/>
      <c r="P63" s="35" t="s">
        <v>129</v>
      </c>
      <c r="Q63" s="38"/>
      <c r="R63" s="38"/>
      <c r="S63" s="38"/>
      <c r="T63" s="38"/>
      <c r="U63" s="38"/>
      <c r="V63" s="38"/>
      <c r="W63" s="38"/>
      <c r="X63" s="38"/>
      <c r="Y63" s="38"/>
      <c r="Z63" s="39"/>
    </row>
    <row r="64" spans="3:26">
      <c r="D64" s="40" t="s">
        <v>153</v>
      </c>
      <c r="E64" s="41"/>
      <c r="F64" s="41"/>
      <c r="G64" s="40" t="s">
        <v>154</v>
      </c>
      <c r="H64" s="42"/>
      <c r="I64" s="203" t="s">
        <v>155</v>
      </c>
      <c r="J64" s="193"/>
      <c r="K64" s="193"/>
      <c r="L64" s="193"/>
      <c r="M64" s="193"/>
      <c r="N64" s="193"/>
      <c r="O64" s="194"/>
      <c r="P64" s="186" t="s">
        <v>156</v>
      </c>
      <c r="Q64" s="187"/>
      <c r="R64" s="188"/>
      <c r="S64" s="188"/>
      <c r="T64" s="188"/>
      <c r="U64" s="188"/>
      <c r="V64" s="188"/>
      <c r="W64" s="188"/>
      <c r="X64" s="188"/>
      <c r="Y64" s="188"/>
      <c r="Z64" s="189"/>
    </row>
    <row r="65" spans="4:26">
      <c r="D65" s="40" t="s">
        <v>153</v>
      </c>
      <c r="E65" s="41"/>
      <c r="F65" s="41"/>
      <c r="G65" s="40" t="s">
        <v>157</v>
      </c>
      <c r="H65" s="42"/>
      <c r="I65" s="40" t="s">
        <v>158</v>
      </c>
      <c r="J65" s="41"/>
      <c r="K65" s="41"/>
      <c r="L65" s="41"/>
      <c r="M65" s="41"/>
      <c r="N65" s="41"/>
      <c r="O65" s="42"/>
      <c r="P65" s="190" t="s">
        <v>347</v>
      </c>
      <c r="Q65" s="187"/>
      <c r="R65" s="188"/>
      <c r="S65" s="188"/>
      <c r="T65" s="188"/>
      <c r="U65" s="188"/>
      <c r="V65" s="188"/>
      <c r="W65" s="188"/>
      <c r="X65" s="188"/>
      <c r="Y65" s="188"/>
      <c r="Z65" s="189"/>
    </row>
    <row r="66" spans="4:26">
      <c r="D66" s="40" t="s">
        <v>159</v>
      </c>
      <c r="E66" s="41"/>
      <c r="F66" s="41"/>
      <c r="G66" s="40" t="s">
        <v>348</v>
      </c>
      <c r="H66" s="42"/>
      <c r="I66" s="40" t="s">
        <v>160</v>
      </c>
      <c r="J66" s="41"/>
      <c r="K66" s="41"/>
      <c r="L66" s="41"/>
      <c r="M66" s="41"/>
      <c r="N66" s="41"/>
      <c r="O66" s="42"/>
      <c r="P66" s="190" t="s">
        <v>349</v>
      </c>
      <c r="Q66" s="187"/>
      <c r="R66" s="188"/>
      <c r="S66" s="188"/>
      <c r="T66" s="188"/>
      <c r="U66" s="188"/>
      <c r="V66" s="188"/>
      <c r="W66" s="188"/>
      <c r="X66" s="188"/>
      <c r="Y66" s="188"/>
      <c r="Z66" s="189"/>
    </row>
    <row r="67" spans="4:26">
      <c r="D67" s="40" t="s">
        <v>159</v>
      </c>
      <c r="E67" s="41"/>
      <c r="F67" s="41"/>
      <c r="G67" s="40" t="s">
        <v>351</v>
      </c>
      <c r="H67" s="42"/>
      <c r="I67" s="40" t="s">
        <v>160</v>
      </c>
      <c r="J67" s="41"/>
      <c r="K67" s="41"/>
      <c r="L67" s="41"/>
      <c r="M67" s="41"/>
      <c r="N67" s="41"/>
      <c r="O67" s="42"/>
      <c r="P67" s="190" t="s">
        <v>350</v>
      </c>
      <c r="Q67" s="187"/>
      <c r="R67" s="188"/>
      <c r="S67" s="188"/>
      <c r="T67" s="188"/>
      <c r="U67" s="188"/>
      <c r="V67" s="188"/>
      <c r="W67" s="188"/>
      <c r="X67" s="188"/>
      <c r="Y67" s="188"/>
      <c r="Z67" s="189"/>
    </row>
    <row r="68" spans="4:26">
      <c r="D68" s="40" t="s">
        <v>159</v>
      </c>
      <c r="E68" s="41"/>
      <c r="F68" s="41"/>
      <c r="G68" s="40" t="s">
        <v>353</v>
      </c>
      <c r="H68" s="42"/>
      <c r="I68" s="40" t="s">
        <v>160</v>
      </c>
      <c r="J68" s="41"/>
      <c r="K68" s="41"/>
      <c r="L68" s="41"/>
      <c r="M68" s="41"/>
      <c r="N68" s="41"/>
      <c r="O68" s="42"/>
      <c r="P68" s="190" t="s">
        <v>352</v>
      </c>
      <c r="Q68" s="187"/>
      <c r="R68" s="188"/>
      <c r="S68" s="188"/>
      <c r="T68" s="188"/>
      <c r="U68" s="188"/>
      <c r="V68" s="188"/>
      <c r="W68" s="188"/>
      <c r="X68" s="188"/>
      <c r="Y68" s="188"/>
      <c r="Z68" s="189"/>
    </row>
    <row r="69" spans="4:26">
      <c r="D69" s="40" t="s">
        <v>159</v>
      </c>
      <c r="E69" s="41"/>
      <c r="F69" s="41"/>
      <c r="G69" s="40" t="s">
        <v>354</v>
      </c>
      <c r="H69" s="42"/>
      <c r="I69" s="40" t="s">
        <v>160</v>
      </c>
      <c r="J69" s="41"/>
      <c r="K69" s="41"/>
      <c r="L69" s="41"/>
      <c r="M69" s="41"/>
      <c r="N69" s="41"/>
      <c r="O69" s="42"/>
      <c r="P69" s="190" t="s">
        <v>355</v>
      </c>
      <c r="Q69" s="187"/>
      <c r="R69" s="188"/>
      <c r="S69" s="188"/>
      <c r="T69" s="188"/>
      <c r="U69" s="188"/>
      <c r="V69" s="188"/>
      <c r="W69" s="188"/>
      <c r="X69" s="188"/>
      <c r="Y69" s="188"/>
      <c r="Z69" s="189"/>
    </row>
    <row r="70" spans="4:26">
      <c r="D70" s="40" t="s">
        <v>159</v>
      </c>
      <c r="E70" s="41"/>
      <c r="F70" s="41"/>
      <c r="G70" s="40" t="s">
        <v>356</v>
      </c>
      <c r="H70" s="42"/>
      <c r="I70" s="40" t="s">
        <v>161</v>
      </c>
      <c r="J70" s="41"/>
      <c r="K70" s="41"/>
      <c r="L70" s="41"/>
      <c r="M70" s="41"/>
      <c r="N70" s="41"/>
      <c r="O70" s="42"/>
      <c r="P70" s="190" t="s">
        <v>357</v>
      </c>
      <c r="Q70" s="187"/>
      <c r="R70" s="188"/>
      <c r="S70" s="188"/>
      <c r="T70" s="188"/>
      <c r="U70" s="188"/>
      <c r="V70" s="188"/>
      <c r="W70" s="188"/>
      <c r="X70" s="188"/>
      <c r="Y70" s="188"/>
      <c r="Z70" s="189"/>
    </row>
    <row r="71" spans="4:26">
      <c r="D71" s="40" t="s">
        <v>159</v>
      </c>
      <c r="E71" s="41"/>
      <c r="F71" s="41"/>
      <c r="G71" s="40" t="s">
        <v>358</v>
      </c>
      <c r="H71" s="42"/>
      <c r="I71" s="40" t="s">
        <v>162</v>
      </c>
      <c r="J71" s="41"/>
      <c r="K71" s="41"/>
      <c r="L71" s="41"/>
      <c r="M71" s="41"/>
      <c r="N71" s="41"/>
      <c r="O71" s="42"/>
      <c r="P71" s="190" t="s">
        <v>366</v>
      </c>
      <c r="Q71" s="187"/>
      <c r="R71" s="188"/>
      <c r="S71" s="188"/>
      <c r="T71" s="188"/>
      <c r="U71" s="188"/>
      <c r="V71" s="188"/>
      <c r="W71" s="188"/>
      <c r="X71" s="188"/>
      <c r="Y71" s="188"/>
      <c r="Z71" s="189"/>
    </row>
    <row r="72" spans="4:26">
      <c r="D72" s="40" t="s">
        <v>159</v>
      </c>
      <c r="E72" s="41"/>
      <c r="F72" s="41"/>
      <c r="G72" s="40" t="s">
        <v>359</v>
      </c>
      <c r="H72" s="42"/>
      <c r="I72" s="40" t="s">
        <v>163</v>
      </c>
      <c r="J72" s="41"/>
      <c r="K72" s="41"/>
      <c r="L72" s="41"/>
      <c r="M72" s="41"/>
      <c r="N72" s="41"/>
      <c r="O72" s="42"/>
      <c r="P72" s="190" t="s">
        <v>367</v>
      </c>
      <c r="Q72" s="187"/>
      <c r="R72" s="188"/>
      <c r="S72" s="188"/>
      <c r="T72" s="188"/>
      <c r="U72" s="188"/>
      <c r="V72" s="188"/>
      <c r="W72" s="188"/>
      <c r="X72" s="188"/>
      <c r="Y72" s="188"/>
      <c r="Z72" s="189"/>
    </row>
    <row r="73" spans="4:26">
      <c r="D73" s="40" t="s">
        <v>159</v>
      </c>
      <c r="E73" s="41"/>
      <c r="F73" s="41"/>
      <c r="G73" s="40" t="s">
        <v>360</v>
      </c>
      <c r="H73" s="42"/>
      <c r="I73" s="40" t="s">
        <v>164</v>
      </c>
      <c r="J73" s="41"/>
      <c r="K73" s="41"/>
      <c r="L73" s="41"/>
      <c r="M73" s="41"/>
      <c r="N73" s="41"/>
      <c r="O73" s="42"/>
      <c r="P73" s="190" t="s">
        <v>368</v>
      </c>
      <c r="Q73" s="187"/>
      <c r="R73" s="188"/>
      <c r="S73" s="188"/>
      <c r="T73" s="188"/>
      <c r="U73" s="188"/>
      <c r="V73" s="188"/>
      <c r="W73" s="188"/>
      <c r="X73" s="188"/>
      <c r="Y73" s="188"/>
      <c r="Z73" s="189"/>
    </row>
    <row r="74" spans="4:26">
      <c r="D74" s="40" t="s">
        <v>159</v>
      </c>
      <c r="E74" s="41"/>
      <c r="F74" s="41"/>
      <c r="G74" s="40" t="s">
        <v>361</v>
      </c>
      <c r="H74" s="42"/>
      <c r="I74" s="40" t="s">
        <v>165</v>
      </c>
      <c r="J74" s="41"/>
      <c r="K74" s="41"/>
      <c r="L74" s="41"/>
      <c r="M74" s="41"/>
      <c r="N74" s="41"/>
      <c r="O74" s="42"/>
      <c r="P74" s="190" t="s">
        <v>369</v>
      </c>
      <c r="Q74" s="187"/>
      <c r="R74" s="188"/>
      <c r="S74" s="188"/>
      <c r="T74" s="188"/>
      <c r="U74" s="188"/>
      <c r="V74" s="188"/>
      <c r="W74" s="188"/>
      <c r="X74" s="188"/>
      <c r="Y74" s="188"/>
      <c r="Z74" s="189"/>
    </row>
    <row r="75" spans="4:26">
      <c r="D75" s="40" t="s">
        <v>159</v>
      </c>
      <c r="E75" s="41"/>
      <c r="F75" s="41"/>
      <c r="G75" s="40" t="s">
        <v>362</v>
      </c>
      <c r="H75" s="42"/>
      <c r="I75" s="40" t="s">
        <v>166</v>
      </c>
      <c r="J75" s="41"/>
      <c r="K75" s="41"/>
      <c r="L75" s="41"/>
      <c r="M75" s="41"/>
      <c r="N75" s="41"/>
      <c r="O75" s="42"/>
      <c r="P75" s="190" t="s">
        <v>370</v>
      </c>
      <c r="Q75" s="187"/>
      <c r="R75" s="188"/>
      <c r="S75" s="188"/>
      <c r="T75" s="188"/>
      <c r="U75" s="188"/>
      <c r="V75" s="188"/>
      <c r="W75" s="188"/>
      <c r="X75" s="188"/>
      <c r="Y75" s="188"/>
      <c r="Z75" s="189"/>
    </row>
    <row r="76" spans="4:26">
      <c r="D76" s="40" t="s">
        <v>159</v>
      </c>
      <c r="E76" s="41"/>
      <c r="F76" s="41"/>
      <c r="G76" s="40" t="s">
        <v>363</v>
      </c>
      <c r="H76" s="42"/>
      <c r="I76" s="40" t="s">
        <v>167</v>
      </c>
      <c r="J76" s="41"/>
      <c r="K76" s="41"/>
      <c r="L76" s="41"/>
      <c r="M76" s="41"/>
      <c r="N76" s="41"/>
      <c r="O76" s="42"/>
      <c r="P76" s="190" t="s">
        <v>371</v>
      </c>
      <c r="Q76" s="187"/>
      <c r="R76" s="188"/>
      <c r="S76" s="188"/>
      <c r="T76" s="188"/>
      <c r="U76" s="188"/>
      <c r="V76" s="188"/>
      <c r="W76" s="188"/>
      <c r="X76" s="188"/>
      <c r="Y76" s="188"/>
      <c r="Z76" s="189"/>
    </row>
    <row r="77" spans="4:26">
      <c r="D77" s="40" t="s">
        <v>159</v>
      </c>
      <c r="E77" s="41"/>
      <c r="F77" s="41"/>
      <c r="G77" s="40" t="s">
        <v>364</v>
      </c>
      <c r="H77" s="42"/>
      <c r="I77" s="40" t="s">
        <v>168</v>
      </c>
      <c r="J77" s="41"/>
      <c r="K77" s="41"/>
      <c r="L77" s="41"/>
      <c r="M77" s="41"/>
      <c r="N77" s="41"/>
      <c r="O77" s="42"/>
      <c r="P77" s="190" t="s">
        <v>372</v>
      </c>
      <c r="Q77" s="187"/>
      <c r="R77" s="188"/>
      <c r="S77" s="188"/>
      <c r="T77" s="188"/>
      <c r="U77" s="188"/>
      <c r="V77" s="188"/>
      <c r="W77" s="188"/>
      <c r="X77" s="188"/>
      <c r="Y77" s="188"/>
      <c r="Z77" s="189"/>
    </row>
    <row r="78" spans="4:26">
      <c r="D78" s="40" t="s">
        <v>159</v>
      </c>
      <c r="E78" s="41"/>
      <c r="F78" s="41"/>
      <c r="G78" s="40" t="s">
        <v>365</v>
      </c>
      <c r="H78" s="42"/>
      <c r="I78" s="40" t="s">
        <v>169</v>
      </c>
      <c r="J78" s="41"/>
      <c r="K78" s="41"/>
      <c r="L78" s="41"/>
      <c r="M78" s="41"/>
      <c r="N78" s="41"/>
      <c r="O78" s="42"/>
      <c r="P78" s="190" t="s">
        <v>373</v>
      </c>
      <c r="Q78" s="187"/>
      <c r="R78" s="188"/>
      <c r="S78" s="188"/>
      <c r="T78" s="188"/>
      <c r="U78" s="188"/>
      <c r="V78" s="188"/>
      <c r="W78" s="188"/>
      <c r="X78" s="188"/>
      <c r="Y78" s="188"/>
      <c r="Z78" s="189"/>
    </row>
    <row r="79" spans="4:26">
      <c r="D79" s="40" t="s">
        <v>159</v>
      </c>
      <c r="E79" s="41"/>
      <c r="F79" s="41"/>
      <c r="G79" s="40" t="s">
        <v>170</v>
      </c>
      <c r="H79" s="42"/>
      <c r="I79" s="40" t="s">
        <v>171</v>
      </c>
      <c r="J79" s="41"/>
      <c r="K79" s="41"/>
      <c r="L79" s="41"/>
      <c r="M79" s="41"/>
      <c r="N79" s="41"/>
      <c r="O79" s="42"/>
      <c r="P79" s="190" t="s">
        <v>255</v>
      </c>
      <c r="Q79" s="187"/>
      <c r="R79" s="188"/>
      <c r="S79" s="188"/>
      <c r="T79" s="188"/>
      <c r="U79" s="188"/>
      <c r="V79" s="188"/>
      <c r="W79" s="188"/>
      <c r="X79" s="188"/>
      <c r="Y79" s="188"/>
      <c r="Z79" s="189"/>
    </row>
    <row r="80" spans="4:26">
      <c r="D80" s="40" t="s">
        <v>159</v>
      </c>
      <c r="E80" s="41"/>
      <c r="F80" s="41"/>
      <c r="G80" s="40" t="s">
        <v>139</v>
      </c>
      <c r="H80" s="42"/>
      <c r="I80" s="40" t="s">
        <v>172</v>
      </c>
      <c r="J80" s="41"/>
      <c r="K80" s="41"/>
      <c r="L80" s="41"/>
      <c r="M80" s="41"/>
      <c r="N80" s="41"/>
      <c r="O80" s="42"/>
      <c r="P80" s="190" t="s">
        <v>173</v>
      </c>
      <c r="Q80" s="187"/>
      <c r="R80" s="188"/>
      <c r="S80" s="188"/>
      <c r="T80" s="188"/>
      <c r="U80" s="188"/>
      <c r="V80" s="188"/>
      <c r="W80" s="188"/>
      <c r="X80" s="188"/>
      <c r="Y80" s="188"/>
      <c r="Z80" s="189"/>
    </row>
    <row r="81" spans="4:26">
      <c r="D81" s="40" t="s">
        <v>159</v>
      </c>
      <c r="E81" s="41"/>
      <c r="F81" s="41"/>
      <c r="G81" s="54" t="s">
        <v>174</v>
      </c>
      <c r="H81" s="55"/>
      <c r="I81" s="40" t="s">
        <v>175</v>
      </c>
      <c r="J81" s="41"/>
      <c r="K81" s="41"/>
      <c r="L81" s="41"/>
      <c r="M81" s="41"/>
      <c r="N81" s="41"/>
      <c r="O81" s="42"/>
      <c r="P81" s="190" t="s">
        <v>374</v>
      </c>
      <c r="Q81" s="187"/>
      <c r="R81" s="188"/>
      <c r="S81" s="188"/>
      <c r="T81" s="188"/>
      <c r="U81" s="188"/>
      <c r="V81" s="188"/>
      <c r="W81" s="188"/>
      <c r="X81" s="188"/>
      <c r="Y81" s="188"/>
      <c r="Z81" s="189"/>
    </row>
    <row r="82" spans="4:26">
      <c r="D82" s="40" t="s">
        <v>159</v>
      </c>
      <c r="E82" s="41"/>
      <c r="F82" s="41"/>
      <c r="G82" s="54" t="s">
        <v>461</v>
      </c>
      <c r="H82" s="55"/>
      <c r="I82" s="40" t="s">
        <v>462</v>
      </c>
      <c r="J82" s="41"/>
      <c r="K82" s="41"/>
      <c r="L82" s="41"/>
      <c r="M82" s="41"/>
      <c r="N82" s="41"/>
      <c r="O82" s="42"/>
      <c r="P82" s="190" t="s">
        <v>463</v>
      </c>
      <c r="Q82" s="187"/>
      <c r="R82" s="188"/>
      <c r="S82" s="188"/>
      <c r="T82" s="188"/>
      <c r="U82" s="188"/>
      <c r="V82" s="188"/>
      <c r="W82" s="188"/>
      <c r="X82" s="188"/>
      <c r="Y82" s="188"/>
      <c r="Z82" s="189"/>
    </row>
    <row r="83" spans="4:26">
      <c r="D83" s="40" t="s">
        <v>159</v>
      </c>
      <c r="E83" s="41"/>
      <c r="F83" s="41"/>
      <c r="G83" s="54" t="s">
        <v>458</v>
      </c>
      <c r="H83" s="55"/>
      <c r="I83" s="40" t="s">
        <v>459</v>
      </c>
      <c r="J83" s="41"/>
      <c r="K83" s="41"/>
      <c r="L83" s="41"/>
      <c r="M83" s="41"/>
      <c r="N83" s="41"/>
      <c r="O83" s="42"/>
      <c r="P83" s="190" t="s">
        <v>460</v>
      </c>
      <c r="Q83" s="187"/>
      <c r="R83" s="188"/>
      <c r="S83" s="188"/>
      <c r="T83" s="188"/>
      <c r="U83" s="188"/>
      <c r="V83" s="188"/>
      <c r="W83" s="188"/>
      <c r="X83" s="188"/>
      <c r="Y83" s="188"/>
      <c r="Z83" s="189"/>
    </row>
    <row r="84" spans="4:26">
      <c r="D84" s="40" t="s">
        <v>159</v>
      </c>
      <c r="E84" s="41"/>
      <c r="F84" s="41"/>
      <c r="G84" s="40" t="s">
        <v>179</v>
      </c>
      <c r="H84" s="42"/>
      <c r="I84" s="40" t="s">
        <v>176</v>
      </c>
      <c r="J84" s="41"/>
      <c r="K84" s="41"/>
      <c r="L84" s="41"/>
      <c r="M84" s="41"/>
      <c r="N84" s="41"/>
      <c r="O84" s="42"/>
      <c r="P84" s="190" t="s">
        <v>375</v>
      </c>
      <c r="Q84" s="187"/>
      <c r="R84" s="188"/>
      <c r="S84" s="188"/>
      <c r="T84" s="188"/>
      <c r="U84" s="188"/>
      <c r="V84" s="188"/>
      <c r="W84" s="188"/>
      <c r="X84" s="188"/>
      <c r="Y84" s="188"/>
      <c r="Z84" s="189"/>
    </row>
    <row r="85" spans="4:26" ht="30" customHeight="1">
      <c r="D85" s="47" t="s">
        <v>159</v>
      </c>
      <c r="E85" s="48"/>
      <c r="F85" s="48"/>
      <c r="G85" s="47" t="s">
        <v>205</v>
      </c>
      <c r="H85" s="49"/>
      <c r="I85" s="47" t="s">
        <v>177</v>
      </c>
      <c r="J85" s="48"/>
      <c r="K85" s="48"/>
      <c r="L85" s="48"/>
      <c r="M85" s="48"/>
      <c r="N85" s="48"/>
      <c r="O85" s="49"/>
      <c r="P85" s="371" t="s">
        <v>376</v>
      </c>
      <c r="Q85" s="372"/>
      <c r="R85" s="372"/>
      <c r="S85" s="372"/>
      <c r="T85" s="372"/>
      <c r="U85" s="372"/>
      <c r="V85" s="372"/>
      <c r="W85" s="372"/>
      <c r="X85" s="372"/>
      <c r="Y85" s="372"/>
      <c r="Z85" s="373"/>
    </row>
    <row r="86" spans="4:26" s="59" customFormat="1" ht="30" customHeight="1">
      <c r="D86" s="56" t="s">
        <v>159</v>
      </c>
      <c r="E86" s="57"/>
      <c r="F86" s="57"/>
      <c r="G86" s="56" t="s">
        <v>206</v>
      </c>
      <c r="H86" s="58"/>
      <c r="I86" s="374" t="s">
        <v>178</v>
      </c>
      <c r="J86" s="375"/>
      <c r="K86" s="375"/>
      <c r="L86" s="375"/>
      <c r="M86" s="375"/>
      <c r="N86" s="375"/>
      <c r="O86" s="376"/>
      <c r="P86" s="204" t="s">
        <v>377</v>
      </c>
      <c r="Q86" s="205"/>
      <c r="R86" s="206"/>
      <c r="S86" s="206"/>
      <c r="T86" s="206"/>
      <c r="U86" s="206"/>
      <c r="V86" s="206"/>
      <c r="W86" s="206"/>
      <c r="X86" s="206"/>
      <c r="Y86" s="206"/>
      <c r="Z86" s="207"/>
    </row>
    <row r="87" spans="4:26">
      <c r="D87" s="56" t="s">
        <v>159</v>
      </c>
      <c r="E87" s="41"/>
      <c r="F87" s="41"/>
      <c r="G87" s="40" t="s">
        <v>378</v>
      </c>
      <c r="H87" s="42"/>
      <c r="I87" s="40" t="s">
        <v>180</v>
      </c>
      <c r="J87" s="41"/>
      <c r="K87" s="41"/>
      <c r="L87" s="41"/>
      <c r="M87" s="41"/>
      <c r="N87" s="41"/>
      <c r="O87" s="42"/>
      <c r="P87" s="190" t="s">
        <v>379</v>
      </c>
      <c r="Q87" s="187"/>
      <c r="R87" s="188"/>
      <c r="S87" s="188"/>
      <c r="T87" s="188"/>
      <c r="U87" s="188"/>
      <c r="V87" s="188"/>
      <c r="W87" s="188"/>
      <c r="X87" s="188"/>
      <c r="Y87" s="188"/>
      <c r="Z87" s="189"/>
    </row>
    <row r="88" spans="4:26">
      <c r="D88" s="56" t="s">
        <v>159</v>
      </c>
      <c r="E88" s="41"/>
      <c r="F88" s="41"/>
      <c r="G88" s="40" t="s">
        <v>380</v>
      </c>
      <c r="H88" s="42"/>
      <c r="I88" s="40" t="s">
        <v>208</v>
      </c>
      <c r="J88" s="41"/>
      <c r="K88" s="41"/>
      <c r="L88" s="41"/>
      <c r="M88" s="41"/>
      <c r="N88" s="41"/>
      <c r="O88" s="42"/>
      <c r="P88" s="190" t="s">
        <v>381</v>
      </c>
      <c r="Q88" s="187"/>
      <c r="R88" s="188"/>
      <c r="S88" s="188"/>
      <c r="T88" s="188"/>
      <c r="U88" s="188"/>
      <c r="V88" s="188"/>
      <c r="W88" s="188"/>
      <c r="X88" s="188"/>
      <c r="Y88" s="188"/>
      <c r="Z88" s="189"/>
    </row>
    <row r="89" spans="4:26">
      <c r="D89" s="56" t="s">
        <v>159</v>
      </c>
      <c r="E89" s="41"/>
      <c r="F89" s="41"/>
      <c r="G89" s="40" t="s">
        <v>382</v>
      </c>
      <c r="H89" s="42"/>
      <c r="I89" s="40" t="s">
        <v>207</v>
      </c>
      <c r="J89" s="41"/>
      <c r="K89" s="41"/>
      <c r="L89" s="41"/>
      <c r="M89" s="41"/>
      <c r="N89" s="41"/>
      <c r="O89" s="42"/>
      <c r="P89" s="371" t="s">
        <v>383</v>
      </c>
      <c r="Q89" s="372"/>
      <c r="R89" s="372"/>
      <c r="S89" s="372"/>
      <c r="T89" s="372"/>
      <c r="U89" s="372"/>
      <c r="V89" s="372"/>
      <c r="W89" s="372"/>
      <c r="X89" s="372"/>
      <c r="Y89" s="372"/>
      <c r="Z89" s="373"/>
    </row>
    <row r="90" spans="4:26">
      <c r="D90" s="56"/>
      <c r="E90" s="41"/>
      <c r="F90" s="41"/>
      <c r="G90" s="40"/>
      <c r="H90" s="42"/>
      <c r="I90" s="40"/>
      <c r="J90" s="41"/>
      <c r="K90" s="41"/>
      <c r="L90" s="41"/>
      <c r="M90" s="41"/>
      <c r="N90" s="41"/>
      <c r="O90" s="42"/>
      <c r="P90" s="371"/>
      <c r="Q90" s="372"/>
      <c r="R90" s="372"/>
      <c r="S90" s="372"/>
      <c r="T90" s="372"/>
      <c r="U90" s="372"/>
      <c r="V90" s="372"/>
      <c r="W90" s="372"/>
      <c r="X90" s="372"/>
      <c r="Y90" s="372"/>
      <c r="Z90" s="373"/>
    </row>
    <row r="91" spans="4:26">
      <c r="D91" s="56"/>
      <c r="E91" s="41"/>
      <c r="F91" s="41"/>
      <c r="G91" s="40"/>
      <c r="H91" s="42"/>
      <c r="I91" s="40"/>
      <c r="J91" s="41"/>
      <c r="K91" s="41"/>
      <c r="L91" s="41"/>
      <c r="M91" s="41"/>
      <c r="N91" s="41"/>
      <c r="O91" s="42"/>
      <c r="P91" s="371"/>
      <c r="Q91" s="372"/>
      <c r="R91" s="372"/>
      <c r="S91" s="372"/>
      <c r="T91" s="372"/>
      <c r="U91" s="372"/>
      <c r="V91" s="372"/>
      <c r="W91" s="372"/>
      <c r="X91" s="372"/>
      <c r="Y91" s="372"/>
      <c r="Z91" s="373"/>
    </row>
    <row r="92" spans="4:26">
      <c r="D92" s="56" t="s">
        <v>159</v>
      </c>
      <c r="E92" s="41"/>
      <c r="F92" s="41"/>
      <c r="G92" s="40" t="s">
        <v>413</v>
      </c>
      <c r="H92" s="42"/>
      <c r="I92" s="195" t="s">
        <v>323</v>
      </c>
      <c r="J92" s="195"/>
      <c r="K92" s="195"/>
      <c r="L92" s="195"/>
      <c r="M92" s="195"/>
      <c r="N92" s="195"/>
      <c r="O92" s="196"/>
      <c r="P92" s="204" t="s">
        <v>414</v>
      </c>
      <c r="Q92" s="215"/>
      <c r="R92" s="215"/>
      <c r="S92" s="215"/>
      <c r="T92" s="215"/>
      <c r="U92" s="215"/>
      <c r="V92" s="215"/>
      <c r="W92" s="215"/>
      <c r="X92" s="215"/>
      <c r="Y92" s="215"/>
      <c r="Z92" s="216"/>
    </row>
    <row r="93" spans="4:26">
      <c r="D93" s="56" t="s">
        <v>159</v>
      </c>
      <c r="E93" s="41"/>
      <c r="F93" s="41"/>
      <c r="G93" s="40" t="s">
        <v>415</v>
      </c>
      <c r="H93" s="42"/>
      <c r="I93" s="195" t="s">
        <v>323</v>
      </c>
      <c r="J93" s="195"/>
      <c r="K93" s="195"/>
      <c r="L93" s="195"/>
      <c r="M93" s="195"/>
      <c r="N93" s="195"/>
      <c r="O93" s="196"/>
      <c r="P93" s="204" t="s">
        <v>416</v>
      </c>
      <c r="Q93" s="191"/>
      <c r="R93" s="191"/>
      <c r="S93" s="191"/>
      <c r="T93" s="191"/>
      <c r="U93" s="191"/>
      <c r="V93" s="191"/>
      <c r="W93" s="191"/>
      <c r="X93" s="191"/>
      <c r="Y93" s="191"/>
      <c r="Z93" s="192"/>
    </row>
    <row r="94" spans="4:26">
      <c r="D94" s="56" t="s">
        <v>159</v>
      </c>
      <c r="E94" s="41"/>
      <c r="F94" s="41"/>
      <c r="G94" s="40" t="s">
        <v>417</v>
      </c>
      <c r="H94" s="42"/>
      <c r="I94" s="195" t="s">
        <v>323</v>
      </c>
      <c r="J94" s="195"/>
      <c r="K94" s="195"/>
      <c r="L94" s="195"/>
      <c r="M94" s="195"/>
      <c r="N94" s="195"/>
      <c r="O94" s="196"/>
      <c r="P94" s="204" t="s">
        <v>418</v>
      </c>
      <c r="Q94" s="191"/>
      <c r="R94" s="191"/>
      <c r="S94" s="191"/>
      <c r="T94" s="191"/>
      <c r="U94" s="191"/>
      <c r="V94" s="191"/>
      <c r="W94" s="191"/>
      <c r="X94" s="191"/>
      <c r="Y94" s="191"/>
      <c r="Z94" s="192"/>
    </row>
    <row r="95" spans="4:26">
      <c r="D95" s="56" t="s">
        <v>159</v>
      </c>
      <c r="E95" s="41"/>
      <c r="F95" s="41"/>
      <c r="G95" s="40" t="s">
        <v>419</v>
      </c>
      <c r="H95" s="42"/>
      <c r="I95" s="195" t="s">
        <v>323</v>
      </c>
      <c r="J95" s="195"/>
      <c r="K95" s="195"/>
      <c r="L95" s="195"/>
      <c r="M95" s="195"/>
      <c r="N95" s="195"/>
      <c r="O95" s="196"/>
      <c r="P95" s="204" t="s">
        <v>420</v>
      </c>
      <c r="Q95" s="191"/>
      <c r="R95" s="191"/>
      <c r="S95" s="191"/>
      <c r="T95" s="191"/>
      <c r="U95" s="191"/>
      <c r="V95" s="191"/>
      <c r="W95" s="191"/>
      <c r="X95" s="191"/>
      <c r="Y95" s="191"/>
      <c r="Z95" s="192"/>
    </row>
    <row r="96" spans="4:26">
      <c r="D96" s="56" t="s">
        <v>159</v>
      </c>
      <c r="E96" s="41"/>
      <c r="F96" s="41"/>
      <c r="G96" s="40" t="s">
        <v>421</v>
      </c>
      <c r="H96" s="42"/>
      <c r="I96" s="195" t="s">
        <v>323</v>
      </c>
      <c r="J96" s="195"/>
      <c r="K96" s="195"/>
      <c r="L96" s="195"/>
      <c r="M96" s="195"/>
      <c r="N96" s="195"/>
      <c r="O96" s="196"/>
      <c r="P96" s="204" t="s">
        <v>422</v>
      </c>
      <c r="Q96" s="191"/>
      <c r="R96" s="191"/>
      <c r="S96" s="191"/>
      <c r="T96" s="191"/>
      <c r="U96" s="191"/>
      <c r="V96" s="191"/>
      <c r="W96" s="191"/>
      <c r="X96" s="191"/>
      <c r="Y96" s="191"/>
      <c r="Z96" s="192"/>
    </row>
    <row r="97" spans="3:26">
      <c r="D97" s="56" t="s">
        <v>159</v>
      </c>
      <c r="E97" s="41"/>
      <c r="F97" s="41"/>
      <c r="G97" s="40" t="s">
        <v>423</v>
      </c>
      <c r="H97" s="42"/>
      <c r="I97" s="195" t="s">
        <v>323</v>
      </c>
      <c r="J97" s="195"/>
      <c r="K97" s="195"/>
      <c r="L97" s="195"/>
      <c r="M97" s="195"/>
      <c r="N97" s="195"/>
      <c r="O97" s="196"/>
      <c r="P97" s="204" t="s">
        <v>424</v>
      </c>
      <c r="Q97" s="191"/>
      <c r="R97" s="191"/>
      <c r="S97" s="191"/>
      <c r="T97" s="191"/>
      <c r="U97" s="191"/>
      <c r="V97" s="191"/>
      <c r="W97" s="191"/>
      <c r="X97" s="191"/>
      <c r="Y97" s="191"/>
      <c r="Z97" s="192"/>
    </row>
    <row r="98" spans="3:26">
      <c r="D98" s="56" t="s">
        <v>159</v>
      </c>
      <c r="E98" s="41"/>
      <c r="F98" s="41"/>
      <c r="G98" s="40"/>
      <c r="H98" s="42"/>
      <c r="I98" s="195"/>
      <c r="J98" s="195"/>
      <c r="K98" s="195"/>
      <c r="L98" s="195"/>
      <c r="M98" s="195"/>
      <c r="N98" s="195"/>
      <c r="O98" s="196"/>
      <c r="P98" s="204"/>
      <c r="Q98" s="191"/>
      <c r="R98" s="191"/>
      <c r="S98" s="191"/>
      <c r="T98" s="191"/>
      <c r="U98" s="191"/>
      <c r="V98" s="191"/>
      <c r="W98" s="191"/>
      <c r="X98" s="191"/>
      <c r="Y98" s="191"/>
      <c r="Z98" s="192"/>
    </row>
    <row r="99" spans="3:26">
      <c r="D99" s="56" t="s">
        <v>159</v>
      </c>
      <c r="E99" s="41"/>
      <c r="F99" s="41"/>
      <c r="G99" s="40"/>
      <c r="H99" s="42"/>
      <c r="I99" s="195"/>
      <c r="J99" s="195"/>
      <c r="K99" s="195"/>
      <c r="L99" s="195"/>
      <c r="M99" s="195"/>
      <c r="N99" s="195"/>
      <c r="O99" s="196"/>
      <c r="P99" s="204"/>
      <c r="Q99" s="191"/>
      <c r="R99" s="191"/>
      <c r="S99" s="191"/>
      <c r="T99" s="191"/>
      <c r="U99" s="191"/>
      <c r="V99" s="191"/>
      <c r="W99" s="191"/>
      <c r="X99" s="191"/>
      <c r="Y99" s="191"/>
      <c r="Z99" s="192"/>
    </row>
    <row r="100" spans="3:26">
      <c r="D100" s="56" t="s">
        <v>159</v>
      </c>
      <c r="E100" s="41"/>
      <c r="F100" s="41"/>
      <c r="G100" s="40"/>
      <c r="H100" s="42"/>
      <c r="I100" s="195"/>
      <c r="J100" s="195"/>
      <c r="K100" s="195"/>
      <c r="L100" s="195"/>
      <c r="M100" s="195"/>
      <c r="N100" s="195"/>
      <c r="O100" s="196"/>
      <c r="P100" s="204"/>
      <c r="Q100" s="191"/>
      <c r="R100" s="191"/>
      <c r="S100" s="191"/>
      <c r="T100" s="191"/>
      <c r="U100" s="191"/>
      <c r="V100" s="191"/>
      <c r="W100" s="191"/>
      <c r="X100" s="191"/>
      <c r="Y100" s="191"/>
      <c r="Z100" s="192"/>
    </row>
    <row r="101" spans="3:26">
      <c r="D101" s="40" t="s">
        <v>181</v>
      </c>
      <c r="E101" s="41"/>
      <c r="F101" s="41"/>
      <c r="G101" s="40" t="s">
        <v>385</v>
      </c>
      <c r="H101" s="42"/>
      <c r="I101" s="193" t="s">
        <v>145</v>
      </c>
      <c r="J101" s="193"/>
      <c r="K101" s="193"/>
      <c r="L101" s="193"/>
      <c r="M101" s="193"/>
      <c r="N101" s="193"/>
      <c r="O101" s="194"/>
      <c r="P101" s="40"/>
      <c r="Q101" s="41"/>
      <c r="R101" s="44"/>
      <c r="S101" s="44"/>
      <c r="T101" s="44"/>
      <c r="U101" s="44"/>
      <c r="V101" s="44"/>
      <c r="W101" s="44"/>
      <c r="X101" s="44"/>
      <c r="Y101" s="44"/>
      <c r="Z101" s="45"/>
    </row>
    <row r="102" spans="3:26">
      <c r="D102" s="40" t="s">
        <v>181</v>
      </c>
      <c r="E102" s="41"/>
      <c r="F102" s="41"/>
      <c r="G102" s="40" t="s">
        <v>386</v>
      </c>
      <c r="H102" s="42"/>
      <c r="I102" s="374" t="s">
        <v>393</v>
      </c>
      <c r="J102" s="375"/>
      <c r="K102" s="375"/>
      <c r="L102" s="375"/>
      <c r="M102" s="375"/>
      <c r="N102" s="375"/>
      <c r="O102" s="376"/>
      <c r="P102" s="371" t="s">
        <v>384</v>
      </c>
      <c r="Q102" s="372"/>
      <c r="R102" s="372"/>
      <c r="S102" s="372"/>
      <c r="T102" s="372"/>
      <c r="U102" s="372"/>
      <c r="V102" s="372"/>
      <c r="W102" s="372"/>
      <c r="X102" s="372"/>
      <c r="Y102" s="372"/>
      <c r="Z102" s="373"/>
    </row>
    <row r="103" spans="3:26">
      <c r="D103" s="40"/>
      <c r="E103" s="41"/>
      <c r="F103" s="41"/>
      <c r="G103" s="40"/>
      <c r="H103" s="42"/>
      <c r="I103" s="374"/>
      <c r="J103" s="375"/>
      <c r="K103" s="375"/>
      <c r="L103" s="375"/>
      <c r="M103" s="375"/>
      <c r="N103" s="375"/>
      <c r="O103" s="376"/>
      <c r="P103" s="371"/>
      <c r="Q103" s="372"/>
      <c r="R103" s="372"/>
      <c r="S103" s="372"/>
      <c r="T103" s="372"/>
      <c r="U103" s="372"/>
      <c r="V103" s="372"/>
      <c r="W103" s="372"/>
      <c r="X103" s="372"/>
      <c r="Y103" s="372"/>
      <c r="Z103" s="373"/>
    </row>
    <row r="104" spans="3:26">
      <c r="D104" s="40"/>
      <c r="E104" s="41"/>
      <c r="F104" s="41"/>
      <c r="G104" s="40"/>
      <c r="H104" s="42"/>
      <c r="I104" s="374"/>
      <c r="J104" s="375"/>
      <c r="K104" s="375"/>
      <c r="L104" s="375"/>
      <c r="M104" s="375"/>
      <c r="N104" s="375"/>
      <c r="O104" s="376"/>
      <c r="P104" s="371"/>
      <c r="Q104" s="372"/>
      <c r="R104" s="372"/>
      <c r="S104" s="372"/>
      <c r="T104" s="372"/>
      <c r="U104" s="372"/>
      <c r="V104" s="372"/>
      <c r="W104" s="372"/>
      <c r="X104" s="372"/>
      <c r="Y104" s="372"/>
      <c r="Z104" s="373"/>
    </row>
    <row r="105" spans="3:26" ht="15" customHeight="1">
      <c r="C105" s="63"/>
      <c r="D105" s="40" t="s">
        <v>181</v>
      </c>
      <c r="E105" s="41"/>
      <c r="F105" s="41"/>
      <c r="G105" s="40" t="s">
        <v>388</v>
      </c>
      <c r="H105" s="42"/>
      <c r="I105" s="374" t="s">
        <v>394</v>
      </c>
      <c r="J105" s="375"/>
      <c r="K105" s="375"/>
      <c r="L105" s="375"/>
      <c r="M105" s="375"/>
      <c r="N105" s="375"/>
      <c r="O105" s="376"/>
      <c r="P105" s="371" t="s">
        <v>387</v>
      </c>
      <c r="Q105" s="372"/>
      <c r="R105" s="372"/>
      <c r="S105" s="372"/>
      <c r="T105" s="372"/>
      <c r="U105" s="372"/>
      <c r="V105" s="372"/>
      <c r="W105" s="372"/>
      <c r="X105" s="372"/>
      <c r="Y105" s="372"/>
      <c r="Z105" s="373"/>
    </row>
    <row r="106" spans="3:26">
      <c r="C106" s="63"/>
      <c r="D106" s="40"/>
      <c r="E106" s="41"/>
      <c r="F106" s="41"/>
      <c r="G106" s="40"/>
      <c r="H106" s="42"/>
      <c r="I106" s="374"/>
      <c r="J106" s="375"/>
      <c r="K106" s="375"/>
      <c r="L106" s="375"/>
      <c r="M106" s="375"/>
      <c r="N106" s="375"/>
      <c r="O106" s="376"/>
      <c r="P106" s="371"/>
      <c r="Q106" s="372"/>
      <c r="R106" s="372"/>
      <c r="S106" s="372"/>
      <c r="T106" s="372"/>
      <c r="U106" s="372"/>
      <c r="V106" s="372"/>
      <c r="W106" s="372"/>
      <c r="X106" s="372"/>
      <c r="Y106" s="372"/>
      <c r="Z106" s="373"/>
    </row>
    <row r="107" spans="3:26">
      <c r="D107" s="40" t="s">
        <v>181</v>
      </c>
      <c r="E107" s="41"/>
      <c r="F107" s="41"/>
      <c r="G107" s="40" t="s">
        <v>390</v>
      </c>
      <c r="H107" s="42"/>
      <c r="I107" s="41" t="s">
        <v>399</v>
      </c>
      <c r="J107" s="41"/>
      <c r="K107" s="41"/>
      <c r="L107" s="41"/>
      <c r="M107" s="41"/>
      <c r="N107" s="41"/>
      <c r="O107" s="41"/>
      <c r="P107" s="371" t="s">
        <v>389</v>
      </c>
      <c r="Q107" s="372"/>
      <c r="R107" s="372"/>
      <c r="S107" s="372"/>
      <c r="T107" s="372"/>
      <c r="U107" s="372"/>
      <c r="V107" s="372"/>
      <c r="W107" s="372"/>
      <c r="X107" s="372"/>
      <c r="Y107" s="372"/>
      <c r="Z107" s="373"/>
    </row>
    <row r="108" spans="3:26">
      <c r="D108" s="40"/>
      <c r="E108" s="41"/>
      <c r="F108" s="41"/>
      <c r="G108" s="40"/>
      <c r="H108" s="42"/>
      <c r="I108" s="41"/>
      <c r="J108" s="41"/>
      <c r="K108" s="41"/>
      <c r="L108" s="41"/>
      <c r="M108" s="41"/>
      <c r="N108" s="41"/>
      <c r="O108" s="41"/>
      <c r="P108" s="371"/>
      <c r="Q108" s="372"/>
      <c r="R108" s="372"/>
      <c r="S108" s="372"/>
      <c r="T108" s="372"/>
      <c r="U108" s="372"/>
      <c r="V108" s="372"/>
      <c r="W108" s="372"/>
      <c r="X108" s="372"/>
      <c r="Y108" s="372"/>
      <c r="Z108" s="373"/>
    </row>
    <row r="109" spans="3:26">
      <c r="D109" s="50"/>
      <c r="E109" s="51"/>
      <c r="F109" s="51"/>
      <c r="G109" s="50"/>
      <c r="H109" s="52"/>
      <c r="I109" s="51"/>
      <c r="J109" s="51"/>
      <c r="K109" s="51"/>
      <c r="L109" s="51"/>
      <c r="M109" s="51"/>
      <c r="N109" s="51"/>
      <c r="O109" s="51"/>
      <c r="P109" s="380"/>
      <c r="Q109" s="381"/>
      <c r="R109" s="381"/>
      <c r="S109" s="381"/>
      <c r="T109" s="381"/>
      <c r="U109" s="381"/>
      <c r="V109" s="381"/>
      <c r="W109" s="381"/>
      <c r="X109" s="381"/>
      <c r="Y109" s="381"/>
      <c r="Z109" s="382"/>
    </row>
    <row r="110" spans="3:26">
      <c r="D110" s="41" t="s">
        <v>217</v>
      </c>
      <c r="E110" s="41"/>
      <c r="F110" s="41"/>
      <c r="G110" s="41"/>
      <c r="H110" s="41"/>
      <c r="I110" s="41"/>
      <c r="J110" s="41"/>
      <c r="K110" s="41"/>
      <c r="L110" s="41"/>
      <c r="M110" s="41"/>
      <c r="N110" s="41"/>
      <c r="O110" s="41"/>
      <c r="P110" s="65"/>
      <c r="Q110" s="41"/>
      <c r="R110" s="44"/>
      <c r="S110" s="44"/>
      <c r="T110" s="44"/>
      <c r="U110" s="44"/>
      <c r="V110" s="44"/>
      <c r="W110" s="44"/>
      <c r="X110" s="44"/>
      <c r="Y110" s="44"/>
      <c r="Z110" s="44"/>
    </row>
    <row r="111" spans="3:26">
      <c r="D111" s="208" t="s">
        <v>203</v>
      </c>
      <c r="E111" s="209"/>
      <c r="F111" s="210"/>
      <c r="G111" s="208" t="s">
        <v>392</v>
      </c>
      <c r="H111" s="210"/>
      <c r="I111" s="208" t="s">
        <v>396</v>
      </c>
      <c r="J111" s="209"/>
      <c r="K111" s="209"/>
      <c r="L111" s="209"/>
      <c r="M111" s="209"/>
      <c r="N111" s="209"/>
      <c r="O111" s="210"/>
      <c r="P111" s="211" t="s">
        <v>400</v>
      </c>
      <c r="Q111" s="212"/>
      <c r="R111" s="213"/>
      <c r="S111" s="213"/>
      <c r="T111" s="213"/>
      <c r="U111" s="213"/>
      <c r="V111" s="213"/>
      <c r="W111" s="213"/>
      <c r="X111" s="213"/>
      <c r="Y111" s="213"/>
      <c r="Z111" s="214"/>
    </row>
    <row r="112" spans="3:26">
      <c r="D112" s="40"/>
      <c r="E112" s="41"/>
      <c r="F112" s="42"/>
      <c r="G112" s="40" t="s">
        <v>404</v>
      </c>
      <c r="H112" s="42"/>
      <c r="I112" s="40" t="s">
        <v>397</v>
      </c>
      <c r="J112" s="41"/>
      <c r="K112" s="41"/>
      <c r="L112" s="41"/>
      <c r="M112" s="41"/>
      <c r="N112" s="41"/>
      <c r="O112" s="42"/>
      <c r="P112" s="190" t="s">
        <v>401</v>
      </c>
      <c r="Q112" s="187"/>
      <c r="R112" s="188"/>
      <c r="S112" s="188"/>
      <c r="T112" s="188"/>
      <c r="U112" s="188"/>
      <c r="V112" s="188"/>
      <c r="W112" s="188"/>
      <c r="X112" s="188"/>
      <c r="Y112" s="188"/>
      <c r="Z112" s="189"/>
    </row>
    <row r="113" spans="3:26">
      <c r="D113" s="40"/>
      <c r="E113" s="41"/>
      <c r="F113" s="42"/>
      <c r="G113" s="40" t="s">
        <v>405</v>
      </c>
      <c r="H113" s="42"/>
      <c r="I113" s="40" t="s">
        <v>395</v>
      </c>
      <c r="J113" s="41"/>
      <c r="K113" s="41"/>
      <c r="L113" s="41"/>
      <c r="M113" s="41"/>
      <c r="N113" s="41"/>
      <c r="O113" s="42"/>
      <c r="P113" s="190" t="s">
        <v>402</v>
      </c>
      <c r="Q113" s="187"/>
      <c r="R113" s="188"/>
      <c r="S113" s="188"/>
      <c r="T113" s="188"/>
      <c r="U113" s="188"/>
      <c r="V113" s="188"/>
      <c r="W113" s="188"/>
      <c r="X113" s="188"/>
      <c r="Y113" s="188"/>
      <c r="Z113" s="189"/>
    </row>
    <row r="114" spans="3:26">
      <c r="D114" s="40"/>
      <c r="E114" s="41"/>
      <c r="F114" s="42"/>
      <c r="G114" s="40" t="s">
        <v>405</v>
      </c>
      <c r="H114" s="42"/>
      <c r="I114" s="195" t="s">
        <v>323</v>
      </c>
      <c r="J114" s="195"/>
      <c r="K114" s="195"/>
      <c r="L114" s="195"/>
      <c r="M114" s="195"/>
      <c r="N114" s="195"/>
      <c r="O114" s="196"/>
      <c r="P114" s="190" t="s">
        <v>425</v>
      </c>
      <c r="Q114" s="187"/>
      <c r="R114" s="188"/>
      <c r="S114" s="188"/>
      <c r="T114" s="188"/>
      <c r="U114" s="188"/>
      <c r="V114" s="188"/>
      <c r="W114" s="188"/>
      <c r="X114" s="188"/>
      <c r="Y114" s="188"/>
      <c r="Z114" s="189"/>
    </row>
    <row r="115" spans="3:26">
      <c r="D115" s="40"/>
      <c r="E115" s="41"/>
      <c r="F115" s="42"/>
      <c r="G115" s="40" t="s">
        <v>407</v>
      </c>
      <c r="H115" s="42"/>
      <c r="I115" s="40" t="s">
        <v>409</v>
      </c>
      <c r="J115" s="41"/>
      <c r="K115" s="41"/>
      <c r="L115" s="41"/>
      <c r="M115" s="41"/>
      <c r="N115" s="41"/>
      <c r="O115" s="42"/>
      <c r="P115" s="190" t="s">
        <v>411</v>
      </c>
      <c r="Q115" s="187"/>
      <c r="R115" s="188"/>
      <c r="S115" s="188"/>
      <c r="T115" s="188"/>
      <c r="U115" s="188"/>
      <c r="V115" s="188"/>
      <c r="W115" s="188"/>
      <c r="X115" s="188"/>
      <c r="Y115" s="188"/>
      <c r="Z115" s="189"/>
    </row>
    <row r="116" spans="3:26">
      <c r="D116" s="40"/>
      <c r="E116" s="41"/>
      <c r="F116" s="42"/>
      <c r="G116" s="40" t="s">
        <v>406</v>
      </c>
      <c r="H116" s="42"/>
      <c r="I116" s="40" t="s">
        <v>398</v>
      </c>
      <c r="J116" s="41"/>
      <c r="K116" s="41"/>
      <c r="L116" s="41"/>
      <c r="M116" s="41"/>
      <c r="N116" s="41"/>
      <c r="O116" s="42"/>
      <c r="P116" s="190" t="s">
        <v>403</v>
      </c>
      <c r="Q116" s="187"/>
      <c r="R116" s="188"/>
      <c r="S116" s="188"/>
      <c r="T116" s="188"/>
      <c r="U116" s="188"/>
      <c r="V116" s="188"/>
      <c r="W116" s="188"/>
      <c r="X116" s="188"/>
      <c r="Y116" s="188"/>
      <c r="Z116" s="189"/>
    </row>
    <row r="117" spans="3:26">
      <c r="D117" s="50"/>
      <c r="E117" s="51"/>
      <c r="F117" s="52"/>
      <c r="G117" s="50" t="s">
        <v>408</v>
      </c>
      <c r="H117" s="52"/>
      <c r="I117" s="50" t="s">
        <v>410</v>
      </c>
      <c r="J117" s="51"/>
      <c r="K117" s="51"/>
      <c r="L117" s="51"/>
      <c r="M117" s="51"/>
      <c r="N117" s="51"/>
      <c r="O117" s="52"/>
      <c r="P117" s="198" t="s">
        <v>412</v>
      </c>
      <c r="Q117" s="199"/>
      <c r="R117" s="200"/>
      <c r="S117" s="200"/>
      <c r="T117" s="200"/>
      <c r="U117" s="200"/>
      <c r="V117" s="200"/>
      <c r="W117" s="200"/>
      <c r="X117" s="200"/>
      <c r="Y117" s="200"/>
      <c r="Z117" s="201"/>
    </row>
    <row r="118" spans="3:26">
      <c r="D118" s="41"/>
      <c r="E118" s="41"/>
      <c r="F118" s="41"/>
      <c r="G118" s="41"/>
      <c r="H118" s="41"/>
      <c r="I118" s="41"/>
      <c r="J118" s="41"/>
      <c r="K118" s="41"/>
      <c r="L118" s="41"/>
      <c r="M118" s="41"/>
      <c r="N118" s="41"/>
      <c r="O118" s="41"/>
      <c r="P118" s="65"/>
      <c r="Q118" s="41"/>
      <c r="R118" s="44"/>
      <c r="S118" s="44"/>
      <c r="T118" s="44"/>
      <c r="U118" s="44"/>
      <c r="V118" s="44"/>
      <c r="W118" s="44"/>
      <c r="X118" s="44"/>
      <c r="Y118" s="44"/>
      <c r="Z118" s="44"/>
    </row>
    <row r="119" spans="3:26">
      <c r="D119" s="53"/>
      <c r="E119" s="53"/>
      <c r="F119" s="53"/>
      <c r="G119" s="53"/>
      <c r="H119" s="53"/>
      <c r="I119" s="53"/>
      <c r="J119" s="53"/>
      <c r="K119" s="53"/>
      <c r="L119" s="53"/>
      <c r="M119" s="53"/>
      <c r="N119" s="53"/>
      <c r="O119" s="53"/>
      <c r="P119" s="53"/>
      <c r="Q119" s="53"/>
    </row>
    <row r="120" spans="3:26">
      <c r="C120" s="34" t="s">
        <v>125</v>
      </c>
      <c r="D120" t="s">
        <v>182</v>
      </c>
    </row>
    <row r="121" spans="3:26">
      <c r="D121" s="35" t="s">
        <v>127</v>
      </c>
      <c r="E121" s="36"/>
      <c r="F121" s="36"/>
      <c r="G121" s="35" t="s">
        <v>128</v>
      </c>
      <c r="H121" s="37"/>
      <c r="I121" s="35" t="s">
        <v>43</v>
      </c>
      <c r="J121" s="36"/>
      <c r="K121" s="36"/>
      <c r="L121" s="36"/>
      <c r="M121" s="36"/>
      <c r="N121" s="36"/>
      <c r="O121" s="37"/>
      <c r="P121" s="35" t="s">
        <v>129</v>
      </c>
      <c r="Q121" s="38"/>
      <c r="R121" s="38"/>
      <c r="S121" s="38"/>
      <c r="T121" s="38"/>
      <c r="U121" s="38"/>
      <c r="V121" s="38"/>
      <c r="W121" s="38"/>
      <c r="X121" s="38"/>
      <c r="Y121" s="38"/>
      <c r="Z121" s="39"/>
    </row>
    <row r="122" spans="3:26">
      <c r="I122" s="61" t="s">
        <v>183</v>
      </c>
    </row>
    <row r="123" spans="3:26">
      <c r="D123" s="53"/>
      <c r="E123" s="53"/>
      <c r="F123" s="53"/>
      <c r="G123" s="53"/>
      <c r="H123" s="53"/>
      <c r="I123" s="53"/>
      <c r="J123" s="53"/>
      <c r="K123" s="53"/>
      <c r="L123" s="53"/>
      <c r="M123" s="53"/>
      <c r="N123" s="53"/>
      <c r="O123" s="53"/>
      <c r="P123" s="53"/>
      <c r="Q123" s="53"/>
    </row>
    <row r="124" spans="3:26">
      <c r="D124" s="53"/>
      <c r="E124" s="53"/>
      <c r="F124" s="53"/>
      <c r="G124" s="53"/>
      <c r="H124" s="53"/>
      <c r="I124" s="53"/>
      <c r="J124" s="53"/>
      <c r="K124" s="53"/>
      <c r="L124" s="53"/>
      <c r="M124" s="53"/>
      <c r="N124" s="53"/>
      <c r="O124" s="53"/>
      <c r="P124" s="53"/>
      <c r="Q124" s="53"/>
    </row>
    <row r="125" spans="3:26">
      <c r="D125" s="53"/>
      <c r="E125" s="53"/>
      <c r="F125" s="53"/>
      <c r="G125" s="53"/>
      <c r="H125" s="53"/>
      <c r="I125" s="53"/>
      <c r="J125" s="53"/>
      <c r="K125" s="53"/>
      <c r="L125" s="53"/>
      <c r="M125" s="53"/>
      <c r="N125" s="53"/>
      <c r="O125" s="53"/>
      <c r="P125" s="53"/>
      <c r="Q125" s="53"/>
    </row>
    <row r="126" spans="3:26">
      <c r="D126" s="53"/>
      <c r="E126" s="53"/>
      <c r="F126" s="53"/>
      <c r="G126" s="53"/>
      <c r="H126" s="53"/>
      <c r="I126" s="53"/>
      <c r="J126" s="53"/>
      <c r="K126" s="53"/>
      <c r="L126" s="53"/>
      <c r="M126" s="53"/>
      <c r="N126" s="53"/>
      <c r="O126" s="53"/>
      <c r="P126" s="53"/>
      <c r="Q126" s="53"/>
    </row>
    <row r="127" spans="3:26">
      <c r="D127" s="53"/>
      <c r="E127" s="53"/>
      <c r="F127" s="53"/>
      <c r="G127" s="53"/>
      <c r="H127" s="53"/>
      <c r="I127" s="53"/>
      <c r="J127" s="53"/>
      <c r="K127" s="53"/>
      <c r="L127" s="53"/>
      <c r="M127" s="53"/>
      <c r="N127" s="53"/>
      <c r="O127" s="53"/>
      <c r="P127" s="53"/>
      <c r="Q127" s="53"/>
    </row>
    <row r="128" spans="3:26">
      <c r="D128" s="53"/>
      <c r="E128" s="53"/>
      <c r="F128" s="53"/>
      <c r="G128" s="53"/>
      <c r="H128" s="53"/>
      <c r="I128" s="53"/>
      <c r="J128" s="53"/>
      <c r="K128" s="53"/>
      <c r="L128" s="53"/>
      <c r="M128" s="53"/>
      <c r="N128" s="53"/>
      <c r="O128" s="53"/>
      <c r="P128" s="53"/>
      <c r="Q128" s="53"/>
    </row>
    <row r="129" spans="4:17">
      <c r="D129" s="53"/>
      <c r="E129" s="53"/>
      <c r="F129" s="53"/>
      <c r="G129" s="53"/>
      <c r="H129" s="53"/>
      <c r="I129" s="53"/>
      <c r="J129" s="53"/>
      <c r="K129" s="53"/>
      <c r="L129" s="53"/>
      <c r="M129" s="53"/>
      <c r="N129" s="53"/>
      <c r="O129" s="53"/>
      <c r="P129" s="53"/>
      <c r="Q129" s="53"/>
    </row>
    <row r="130" spans="4:17">
      <c r="D130" s="53"/>
      <c r="E130" s="53"/>
      <c r="F130" s="53"/>
      <c r="G130" s="53"/>
      <c r="H130" s="53"/>
      <c r="I130" s="53"/>
      <c r="J130" s="53"/>
      <c r="K130" s="53"/>
      <c r="L130" s="53"/>
      <c r="M130" s="53"/>
      <c r="N130" s="53"/>
      <c r="O130" s="53"/>
      <c r="P130" s="53"/>
      <c r="Q130" s="53"/>
    </row>
    <row r="131" spans="4:17">
      <c r="D131" s="53"/>
      <c r="E131" s="53"/>
      <c r="F131" s="53"/>
      <c r="G131" s="53"/>
      <c r="H131" s="53"/>
      <c r="I131" s="53"/>
      <c r="J131" s="53"/>
      <c r="K131" s="53"/>
      <c r="L131" s="53"/>
      <c r="M131" s="53"/>
      <c r="N131" s="53"/>
      <c r="O131" s="53"/>
      <c r="P131" s="53"/>
      <c r="Q131" s="53"/>
    </row>
    <row r="132" spans="4:17">
      <c r="D132" s="53"/>
      <c r="E132" s="53"/>
      <c r="F132" s="53"/>
      <c r="G132" s="53"/>
      <c r="H132" s="53"/>
      <c r="I132" s="53"/>
      <c r="J132" s="53"/>
      <c r="K132" s="53"/>
      <c r="L132" s="53"/>
      <c r="M132" s="53"/>
      <c r="N132" s="53"/>
      <c r="O132" s="53"/>
      <c r="P132" s="53"/>
      <c r="Q132" s="53"/>
    </row>
    <row r="133" spans="4:17">
      <c r="D133" s="53"/>
      <c r="E133" s="53"/>
      <c r="F133" s="53"/>
      <c r="G133" s="53"/>
      <c r="H133" s="53"/>
      <c r="I133" s="53"/>
      <c r="J133" s="53"/>
      <c r="K133" s="53"/>
      <c r="L133" s="53"/>
      <c r="M133" s="53"/>
      <c r="N133" s="53"/>
      <c r="O133" s="53"/>
      <c r="P133" s="53"/>
      <c r="Q133" s="53"/>
    </row>
    <row r="134" spans="4:17">
      <c r="D134" s="53"/>
      <c r="E134" s="53"/>
      <c r="F134" s="53"/>
      <c r="G134" s="53"/>
      <c r="H134" s="53"/>
      <c r="I134" s="53"/>
      <c r="J134" s="53"/>
      <c r="K134" s="53"/>
      <c r="L134" s="53"/>
      <c r="M134" s="53"/>
      <c r="N134" s="53"/>
      <c r="O134" s="53"/>
      <c r="P134" s="53"/>
      <c r="Q134" s="53"/>
    </row>
    <row r="135" spans="4:17">
      <c r="D135" s="53"/>
      <c r="E135" s="53"/>
      <c r="F135" s="53"/>
      <c r="G135" s="53"/>
      <c r="H135" s="53"/>
      <c r="I135" s="53"/>
      <c r="J135" s="53"/>
      <c r="K135" s="53"/>
      <c r="L135" s="53"/>
      <c r="M135" s="53"/>
      <c r="N135" s="53"/>
      <c r="O135" s="53"/>
      <c r="P135" s="53"/>
      <c r="Q135" s="53"/>
    </row>
    <row r="136" spans="4:17">
      <c r="D136" s="53"/>
      <c r="E136" s="53"/>
      <c r="F136" s="53"/>
      <c r="G136" s="53"/>
      <c r="H136" s="53"/>
      <c r="I136" s="53"/>
      <c r="J136" s="53"/>
      <c r="K136" s="53"/>
      <c r="L136" s="53"/>
      <c r="M136" s="53"/>
      <c r="N136" s="53"/>
      <c r="O136" s="53"/>
      <c r="P136" s="53"/>
      <c r="Q136" s="53"/>
    </row>
    <row r="137" spans="4:17">
      <c r="D137" s="53"/>
      <c r="E137" s="53"/>
      <c r="F137" s="53"/>
      <c r="G137" s="53"/>
      <c r="H137" s="53"/>
      <c r="I137" s="53"/>
      <c r="J137" s="53"/>
      <c r="K137" s="53"/>
      <c r="L137" s="53"/>
      <c r="M137" s="53"/>
      <c r="N137" s="53"/>
      <c r="O137" s="53"/>
      <c r="P137" s="53"/>
      <c r="Q137" s="53"/>
    </row>
    <row r="138" spans="4:17">
      <c r="D138" s="53"/>
      <c r="E138" s="53"/>
      <c r="F138" s="53"/>
      <c r="G138" s="53"/>
      <c r="H138" s="53"/>
      <c r="I138" s="53"/>
      <c r="J138" s="53"/>
      <c r="K138" s="53"/>
      <c r="L138" s="53"/>
      <c r="M138" s="53"/>
      <c r="N138" s="53"/>
      <c r="O138" s="53"/>
      <c r="P138" s="53"/>
      <c r="Q138" s="53"/>
    </row>
    <row r="139" spans="4:17">
      <c r="D139" s="53"/>
      <c r="E139" s="53"/>
      <c r="F139" s="53"/>
      <c r="G139" s="53"/>
      <c r="H139" s="53"/>
      <c r="I139" s="53"/>
      <c r="J139" s="53"/>
      <c r="K139" s="53"/>
      <c r="L139" s="53"/>
      <c r="M139" s="53"/>
      <c r="N139" s="53"/>
      <c r="O139" s="53"/>
      <c r="P139" s="53"/>
      <c r="Q139" s="53"/>
    </row>
    <row r="140" spans="4:17">
      <c r="D140" s="53"/>
      <c r="E140" s="53"/>
      <c r="F140" s="53"/>
      <c r="G140" s="53"/>
      <c r="H140" s="53"/>
      <c r="I140" s="53"/>
      <c r="J140" s="53"/>
      <c r="K140" s="53"/>
      <c r="L140" s="53"/>
      <c r="M140" s="53"/>
      <c r="N140" s="53"/>
      <c r="O140" s="53"/>
      <c r="P140" s="53"/>
      <c r="Q140" s="53"/>
    </row>
    <row r="141" spans="4:17">
      <c r="D141" s="53"/>
      <c r="E141" s="53"/>
      <c r="F141" s="53"/>
      <c r="G141" s="53"/>
      <c r="H141" s="53"/>
      <c r="I141" s="53"/>
      <c r="J141" s="53"/>
      <c r="K141" s="53"/>
      <c r="L141" s="53"/>
      <c r="M141" s="53"/>
      <c r="N141" s="53"/>
      <c r="O141" s="53"/>
      <c r="P141" s="53"/>
      <c r="Q141" s="53"/>
    </row>
    <row r="142" spans="4:17">
      <c r="D142" s="53"/>
      <c r="E142" s="53"/>
      <c r="F142" s="53"/>
      <c r="G142" s="53"/>
      <c r="H142" s="53"/>
      <c r="I142" s="53"/>
      <c r="J142" s="53"/>
      <c r="K142" s="53"/>
      <c r="L142" s="53"/>
      <c r="M142" s="53"/>
      <c r="N142" s="53"/>
      <c r="O142" s="53"/>
      <c r="P142" s="53"/>
      <c r="Q142" s="53"/>
    </row>
    <row r="143" spans="4:17">
      <c r="D143" s="53"/>
      <c r="E143" s="53"/>
      <c r="F143" s="53"/>
      <c r="G143" s="53"/>
      <c r="H143" s="53"/>
      <c r="I143" s="53"/>
      <c r="J143" s="53"/>
      <c r="K143" s="53"/>
      <c r="L143" s="53"/>
      <c r="M143" s="53"/>
      <c r="N143" s="53"/>
      <c r="O143" s="53"/>
      <c r="P143" s="53"/>
      <c r="Q143" s="53"/>
    </row>
    <row r="144" spans="4:17">
      <c r="D144" s="53"/>
      <c r="E144" s="53"/>
      <c r="F144" s="53"/>
      <c r="G144" s="53"/>
      <c r="H144" s="53"/>
      <c r="I144" s="53"/>
      <c r="J144" s="53"/>
      <c r="K144" s="53"/>
      <c r="L144" s="53"/>
      <c r="M144" s="53"/>
      <c r="N144" s="53"/>
      <c r="O144" s="53"/>
      <c r="P144" s="53"/>
      <c r="Q144" s="53"/>
    </row>
    <row r="145" spans="4:17">
      <c r="D145" s="53"/>
      <c r="E145" s="53"/>
      <c r="F145" s="53"/>
      <c r="G145" s="53"/>
      <c r="H145" s="53"/>
      <c r="I145" s="53"/>
      <c r="J145" s="53"/>
      <c r="K145" s="53"/>
      <c r="L145" s="53"/>
      <c r="M145" s="53"/>
      <c r="N145" s="53"/>
      <c r="O145" s="53"/>
      <c r="P145" s="53"/>
      <c r="Q145" s="53"/>
    </row>
    <row r="146" spans="4:17">
      <c r="D146" s="53"/>
      <c r="E146" s="53"/>
      <c r="F146" s="53"/>
      <c r="G146" s="53"/>
      <c r="H146" s="53"/>
      <c r="I146" s="53"/>
      <c r="J146" s="53"/>
      <c r="K146" s="53"/>
      <c r="L146" s="53"/>
      <c r="M146" s="53"/>
      <c r="N146" s="53"/>
      <c r="O146" s="53"/>
      <c r="P146" s="53"/>
      <c r="Q146" s="53"/>
    </row>
    <row r="147" spans="4:17">
      <c r="D147" s="53"/>
      <c r="E147" s="53"/>
      <c r="F147" s="53"/>
      <c r="G147" s="53"/>
      <c r="H147" s="53"/>
      <c r="I147" s="53"/>
      <c r="J147" s="53"/>
      <c r="K147" s="53"/>
      <c r="L147" s="53"/>
      <c r="M147" s="53"/>
      <c r="N147" s="53"/>
      <c r="O147" s="53"/>
      <c r="P147" s="53"/>
      <c r="Q147" s="53"/>
    </row>
    <row r="148" spans="4:17">
      <c r="D148" s="53"/>
      <c r="E148" s="53"/>
      <c r="F148" s="53"/>
      <c r="G148" s="53"/>
      <c r="H148" s="53"/>
      <c r="I148" s="53"/>
      <c r="J148" s="53"/>
      <c r="K148" s="53"/>
      <c r="L148" s="53"/>
      <c r="M148" s="53"/>
      <c r="N148" s="53"/>
      <c r="O148" s="53"/>
      <c r="P148" s="53"/>
      <c r="Q148" s="53"/>
    </row>
    <row r="149" spans="4:17">
      <c r="D149" s="53"/>
      <c r="E149" s="53"/>
      <c r="F149" s="53"/>
      <c r="G149" s="53"/>
      <c r="H149" s="53"/>
      <c r="I149" s="53"/>
      <c r="J149" s="53"/>
      <c r="K149" s="53"/>
      <c r="L149" s="53"/>
      <c r="M149" s="53"/>
      <c r="N149" s="53"/>
      <c r="O149" s="53"/>
      <c r="P149" s="53"/>
      <c r="Q149" s="53"/>
    </row>
    <row r="150" spans="4:17">
      <c r="D150" s="53"/>
      <c r="E150" s="53"/>
      <c r="F150" s="53"/>
      <c r="G150" s="53"/>
      <c r="H150" s="53"/>
      <c r="I150" s="53"/>
      <c r="J150" s="53"/>
      <c r="K150" s="53"/>
      <c r="L150" s="53"/>
      <c r="M150" s="53"/>
      <c r="N150" s="53"/>
      <c r="O150" s="53"/>
      <c r="P150" s="53"/>
      <c r="Q150" s="53"/>
    </row>
    <row r="151" spans="4:17">
      <c r="D151" s="53"/>
      <c r="E151" s="53"/>
      <c r="F151" s="53"/>
      <c r="G151" s="53"/>
      <c r="H151" s="53"/>
      <c r="I151" s="53"/>
      <c r="J151" s="53"/>
      <c r="K151" s="53"/>
      <c r="L151" s="53"/>
      <c r="M151" s="53"/>
      <c r="N151" s="53"/>
      <c r="O151" s="53"/>
      <c r="P151" s="53"/>
      <c r="Q151" s="53"/>
    </row>
    <row r="152" spans="4:17">
      <c r="D152" s="53"/>
      <c r="E152" s="53"/>
      <c r="F152" s="53"/>
      <c r="G152" s="53"/>
      <c r="H152" s="53"/>
      <c r="I152" s="53"/>
      <c r="J152" s="53"/>
      <c r="K152" s="53"/>
      <c r="L152" s="53"/>
      <c r="M152" s="53"/>
      <c r="N152" s="53"/>
      <c r="O152" s="53"/>
      <c r="P152" s="53"/>
      <c r="Q152" s="53"/>
    </row>
    <row r="153" spans="4:17">
      <c r="D153" s="53"/>
      <c r="E153" s="53"/>
      <c r="F153" s="53"/>
      <c r="G153" s="53"/>
      <c r="H153" s="53"/>
      <c r="I153" s="53"/>
      <c r="J153" s="53"/>
      <c r="K153" s="53"/>
      <c r="L153" s="53"/>
      <c r="M153" s="53"/>
      <c r="N153" s="53"/>
      <c r="O153" s="53"/>
      <c r="P153" s="53"/>
      <c r="Q153" s="53"/>
    </row>
    <row r="154" spans="4:17">
      <c r="D154" s="53"/>
      <c r="E154" s="53"/>
      <c r="F154" s="53"/>
      <c r="G154" s="53"/>
      <c r="H154" s="53"/>
      <c r="I154" s="53"/>
      <c r="J154" s="53"/>
      <c r="K154" s="53"/>
      <c r="L154" s="53"/>
      <c r="M154" s="53"/>
      <c r="N154" s="53"/>
      <c r="O154" s="53"/>
      <c r="P154" s="53"/>
      <c r="Q154" s="53"/>
    </row>
    <row r="155" spans="4:17">
      <c r="D155" s="53"/>
      <c r="E155" s="53"/>
      <c r="F155" s="53"/>
      <c r="G155" s="53"/>
      <c r="H155" s="53"/>
      <c r="I155" s="53"/>
      <c r="J155" s="53"/>
      <c r="K155" s="53"/>
      <c r="L155" s="53"/>
      <c r="M155" s="53"/>
      <c r="N155" s="53"/>
      <c r="O155" s="53"/>
      <c r="P155" s="53"/>
      <c r="Q155" s="53"/>
    </row>
    <row r="156" spans="4:17">
      <c r="D156" s="53"/>
      <c r="E156" s="53"/>
      <c r="F156" s="53"/>
      <c r="G156" s="53"/>
      <c r="H156" s="53"/>
      <c r="I156" s="53"/>
      <c r="J156" s="53"/>
      <c r="K156" s="53"/>
      <c r="L156" s="53"/>
      <c r="M156" s="53"/>
      <c r="N156" s="53"/>
      <c r="O156" s="53"/>
      <c r="P156" s="53"/>
      <c r="Q156" s="53"/>
    </row>
    <row r="157" spans="4:17">
      <c r="D157" s="53"/>
      <c r="E157" s="53"/>
      <c r="F157" s="53"/>
      <c r="G157" s="53"/>
      <c r="H157" s="53"/>
      <c r="I157" s="53"/>
      <c r="J157" s="53"/>
      <c r="K157" s="53"/>
      <c r="L157" s="53"/>
      <c r="M157" s="53"/>
      <c r="N157" s="53"/>
      <c r="O157" s="53"/>
      <c r="P157" s="53"/>
      <c r="Q157" s="53"/>
    </row>
    <row r="158" spans="4:17">
      <c r="D158" s="53"/>
      <c r="E158" s="53"/>
      <c r="F158" s="53"/>
      <c r="G158" s="53"/>
      <c r="H158" s="53"/>
      <c r="I158" s="53"/>
      <c r="J158" s="53"/>
      <c r="K158" s="53"/>
      <c r="L158" s="53"/>
      <c r="M158" s="53"/>
      <c r="N158" s="53"/>
      <c r="O158" s="53"/>
      <c r="P158" s="53"/>
      <c r="Q158" s="53"/>
    </row>
    <row r="159" spans="4:17">
      <c r="D159" s="53"/>
      <c r="E159" s="53"/>
      <c r="F159" s="53"/>
      <c r="G159" s="53"/>
      <c r="H159" s="53"/>
      <c r="I159" s="53"/>
      <c r="J159" s="53"/>
      <c r="K159" s="53"/>
      <c r="L159" s="53"/>
      <c r="M159" s="53"/>
      <c r="N159" s="53"/>
      <c r="O159" s="53"/>
      <c r="P159" s="53"/>
      <c r="Q159" s="53"/>
    </row>
    <row r="160" spans="4:17">
      <c r="D160" s="53"/>
      <c r="E160" s="53"/>
      <c r="F160" s="53"/>
      <c r="G160" s="53"/>
      <c r="H160" s="53"/>
      <c r="I160" s="53"/>
      <c r="J160" s="53"/>
      <c r="K160" s="53"/>
      <c r="L160" s="53"/>
      <c r="M160" s="53"/>
      <c r="N160" s="53"/>
      <c r="O160" s="53"/>
      <c r="P160" s="53"/>
      <c r="Q160" s="53"/>
    </row>
    <row r="161" spans="4:17">
      <c r="D161" s="53"/>
      <c r="E161" s="53"/>
      <c r="F161" s="53"/>
      <c r="G161" s="53"/>
      <c r="H161" s="53"/>
      <c r="I161" s="53"/>
      <c r="J161" s="53"/>
      <c r="K161" s="53"/>
      <c r="L161" s="53"/>
      <c r="M161" s="53"/>
      <c r="N161" s="53"/>
      <c r="O161" s="53"/>
      <c r="P161" s="53"/>
      <c r="Q161" s="53"/>
    </row>
    <row r="162" spans="4:17">
      <c r="D162" s="53"/>
      <c r="E162" s="53"/>
      <c r="F162" s="53"/>
      <c r="G162" s="53"/>
      <c r="H162" s="53"/>
      <c r="I162" s="53"/>
      <c r="J162" s="53"/>
      <c r="K162" s="53"/>
      <c r="L162" s="53"/>
      <c r="M162" s="53"/>
      <c r="N162" s="53"/>
      <c r="O162" s="53"/>
      <c r="P162" s="53"/>
      <c r="Q162" s="53"/>
    </row>
    <row r="163" spans="4:17">
      <c r="D163" s="53"/>
      <c r="E163" s="53"/>
      <c r="F163" s="53"/>
      <c r="G163" s="53"/>
      <c r="H163" s="53"/>
      <c r="I163" s="53"/>
      <c r="J163" s="53"/>
      <c r="K163" s="53"/>
      <c r="L163" s="53"/>
      <c r="M163" s="53"/>
      <c r="N163" s="53"/>
      <c r="O163" s="53"/>
      <c r="P163" s="53"/>
      <c r="Q163" s="53"/>
    </row>
  </sheetData>
  <mergeCells count="21">
    <mergeCell ref="AA27:AK27"/>
    <mergeCell ref="I105:O106"/>
    <mergeCell ref="P107:Z109"/>
    <mergeCell ref="I86:O86"/>
    <mergeCell ref="P89:Z91"/>
    <mergeCell ref="P102:Z104"/>
    <mergeCell ref="P105:Z106"/>
    <mergeCell ref="P18:Z18"/>
    <mergeCell ref="P20:Z20"/>
    <mergeCell ref="P21:Z21"/>
    <mergeCell ref="P27:Z27"/>
    <mergeCell ref="I102:O104"/>
    <mergeCell ref="P85:Z85"/>
    <mergeCell ref="P32:Z32"/>
    <mergeCell ref="I29:O31"/>
    <mergeCell ref="I32:O32"/>
    <mergeCell ref="I44:O46"/>
    <mergeCell ref="P51:Z52"/>
    <mergeCell ref="I53:O54"/>
    <mergeCell ref="P29:Z31"/>
    <mergeCell ref="P33:Z35"/>
  </mergeCells>
  <printOptions horizontalCentered="1" verticalCentered="1"/>
  <pageMargins left="0.39370078740157483" right="0.39370078740157483" top="0.39370078740157483" bottom="0.39370078740157483" header="0.31496062992125984" footer="0.31496062992125984"/>
  <pageSetup paperSize="8" scale="73" fitToHeight="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5"/>
  <sheetViews>
    <sheetView workbookViewId="0">
      <selection activeCell="H28" sqref="H28"/>
    </sheetView>
  </sheetViews>
  <sheetFormatPr baseColWidth="10" defaultRowHeight="15"/>
  <sheetData>
    <row r="2" spans="2:14" ht="15.75">
      <c r="B2" s="383" t="s">
        <v>445</v>
      </c>
      <c r="C2" s="383"/>
      <c r="D2" s="383"/>
      <c r="E2" s="383"/>
      <c r="F2" s="383"/>
      <c r="G2" s="383"/>
      <c r="H2" s="383"/>
      <c r="I2" s="383"/>
      <c r="J2" s="383"/>
      <c r="K2" s="383"/>
      <c r="L2" s="383"/>
      <c r="M2" s="383"/>
      <c r="N2" s="383"/>
    </row>
    <row r="4" spans="2:14">
      <c r="B4" t="s">
        <v>125</v>
      </c>
    </row>
    <row r="5" spans="2:14">
      <c r="B5" s="219" t="s">
        <v>426</v>
      </c>
    </row>
    <row r="6" spans="2:14">
      <c r="C6" t="s">
        <v>427</v>
      </c>
    </row>
    <row r="7" spans="2:14">
      <c r="D7" t="s">
        <v>428</v>
      </c>
    </row>
    <row r="8" spans="2:14">
      <c r="D8" t="s">
        <v>429</v>
      </c>
    </row>
    <row r="9" spans="2:14">
      <c r="D9" t="s">
        <v>457</v>
      </c>
    </row>
    <row r="10" spans="2:14">
      <c r="D10" t="s">
        <v>430</v>
      </c>
    </row>
    <row r="11" spans="2:14">
      <c r="C11" t="s">
        <v>431</v>
      </c>
    </row>
    <row r="12" spans="2:14">
      <c r="D12" t="s">
        <v>432</v>
      </c>
    </row>
    <row r="13" spans="2:14">
      <c r="C13" t="s">
        <v>468</v>
      </c>
    </row>
    <row r="14" spans="2:14">
      <c r="C14" t="s">
        <v>469</v>
      </c>
    </row>
    <row r="15" spans="2:14">
      <c r="C15" t="s">
        <v>470</v>
      </c>
    </row>
    <row r="16" spans="2:14">
      <c r="C16" t="s">
        <v>471</v>
      </c>
    </row>
    <row r="17" spans="2:3">
      <c r="C17" t="s">
        <v>451</v>
      </c>
    </row>
    <row r="20" spans="2:3">
      <c r="B20" s="219" t="s">
        <v>433</v>
      </c>
    </row>
    <row r="21" spans="2:3">
      <c r="C21" t="s">
        <v>435</v>
      </c>
    </row>
    <row r="22" spans="2:3">
      <c r="C22" s="219" t="s">
        <v>434</v>
      </c>
    </row>
    <row r="23" spans="2:3">
      <c r="C23" t="s">
        <v>442</v>
      </c>
    </row>
    <row r="24" spans="2:3">
      <c r="C24" t="s">
        <v>436</v>
      </c>
    </row>
    <row r="25" spans="2:3">
      <c r="C25" s="219" t="s">
        <v>443</v>
      </c>
    </row>
    <row r="27" spans="2:3">
      <c r="B27" s="219" t="s">
        <v>437</v>
      </c>
    </row>
    <row r="28" spans="2:3">
      <c r="C28" t="s">
        <v>438</v>
      </c>
    </row>
    <row r="29" spans="2:3">
      <c r="C29" t="s">
        <v>439</v>
      </c>
    </row>
    <row r="30" spans="2:3">
      <c r="C30" t="s">
        <v>440</v>
      </c>
    </row>
    <row r="31" spans="2:3">
      <c r="C31" t="s">
        <v>441</v>
      </c>
    </row>
    <row r="33" spans="2:10">
      <c r="B33" s="219" t="s">
        <v>444</v>
      </c>
    </row>
    <row r="34" spans="2:10" ht="15.75" thickBot="1"/>
    <row r="35" spans="2:10" ht="15.75" thickBot="1">
      <c r="B35" s="384" t="s">
        <v>486</v>
      </c>
      <c r="C35" s="385"/>
      <c r="D35" s="385"/>
      <c r="E35" s="385"/>
      <c r="F35" s="385"/>
      <c r="G35" s="385"/>
      <c r="H35" s="385"/>
      <c r="I35" s="385"/>
      <c r="J35" s="386"/>
    </row>
  </sheetData>
  <mergeCells count="2">
    <mergeCell ref="B2:N2"/>
    <mergeCell ref="B35:J35"/>
  </mergeCells>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Saisie_usager</vt:lpstr>
      <vt:lpstr>Instruction</vt:lpstr>
      <vt:lpstr>Ref_Invest</vt:lpstr>
      <vt:lpstr>Liste 230901</vt:lpstr>
      <vt:lpstr>Formules</vt:lpstr>
      <vt:lpstr>Mode emploi</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LAINE</dc:creator>
  <cp:lastModifiedBy>ALEX LAINE</cp:lastModifiedBy>
  <cp:lastPrinted>2023-10-05T11:45:34Z</cp:lastPrinted>
  <dcterms:created xsi:type="dcterms:W3CDTF">2023-04-26T09:47:18Z</dcterms:created>
  <dcterms:modified xsi:type="dcterms:W3CDTF">2023-11-23T17:01:02Z</dcterms:modified>
</cp:coreProperties>
</file>