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mario\Desktop\Z&amp;B\ETUDE CABOTAGE PPV\Outil de comparaison des émissions\"/>
    </mc:Choice>
  </mc:AlternateContent>
  <xr:revisionPtr revIDLastSave="0" documentId="13_ncr:1_{80802DAA-18ED-4045-A096-11826F2CB8DC}" xr6:coauthVersionLast="47" xr6:coauthVersionMax="47" xr10:uidLastSave="{00000000-0000-0000-0000-000000000000}"/>
  <bookViews>
    <workbookView xWindow="-38510" yWindow="-5340" windowWidth="38620" windowHeight="21100" xr2:uid="{1422F0CF-0930-476E-934B-7CDC19CA90AC}"/>
  </bookViews>
  <sheets>
    <sheet name="Comparateur" sheetId="13" r:id="rId1"/>
    <sheet name="Notice" sheetId="1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Comparateur!$D$65:$F$65</definedName>
    <definedName name="addresses">[1]Lookup!$Q$4:$R$15</definedName>
    <definedName name="anneeref">[2]Summary!$H$7</definedName>
    <definedName name="Années">[3]BD!$G$3:$G$21</definedName>
    <definedName name="Années_1">[3]BD!$G$4:$G$21</definedName>
    <definedName name="change">[4]COSTS!$C$1</definedName>
    <definedName name="cost_AC">[5]A2_Annual_adjustment!$D$49:$N$58</definedName>
    <definedName name="cost_AT">[5]A2_Annual_adjustment!$D$25:$N$34</definedName>
    <definedName name="cost_freight">[5]A2_Annual_adjustment!$D$2:$N$22</definedName>
    <definedName name="cost_LC">[5]A2_Annual_adjustment!$D$61:$N$70</definedName>
    <definedName name="cost_LT">[5]A2_Annual_adjustment!$D$37:$N$46</definedName>
    <definedName name="CurrMth">[6]Data!$C$7</definedName>
    <definedName name="firstmth">[1]Lookup!$H$33:$I$45</definedName>
    <definedName name="FMCM">#NAME?</definedName>
    <definedName name="Matrice_CTR">[5]A1_Synthesis_cost_per_unit_type!$A$10:$X$22</definedName>
    <definedName name="Month">[7]Control!$C$4</definedName>
    <definedName name="month2">[8]Control!$C$4</definedName>
    <definedName name="MonthLookup">[7]Control!$B$36:$E$48</definedName>
    <definedName name="months">#NAME?</definedName>
    <definedName name="nom_CTR">[5]A1_Synthesis_cost_per_unit_type!$A$11:$A$22</definedName>
    <definedName name="Princing">#REF!</definedName>
    <definedName name="RANKS">#REF!</definedName>
    <definedName name="share_AC">[5]A2_Annual_adjustment!$P$49:$Z$55</definedName>
    <definedName name="share_AT">[5]A2_Annual_adjustment!$P$25:$Z$31</definedName>
    <definedName name="share_LC">[5]A2_Annual_adjustment!$P$61:$Z$67</definedName>
    <definedName name="share_LT">[5]A2_Annual_adjustment!$P$37:$Z$43</definedName>
    <definedName name="Titre_CTR">[5]A1_Synthesis_cost_per_unit_type!$A$10:$X$10</definedName>
    <definedName name="Total_AC">[5]A2_Quarterly_adjustment!$B$46:$E$48</definedName>
    <definedName name="Total_AT">[5]A2_Quarterly_adjustment!$B$26:$E$28</definedName>
    <definedName name="Total_LC">[5]A2_Quarterly_adjustment!$B$56:$E$58</definedName>
    <definedName name="Total_LT">[5]A2_Quarterly_adjustment!$B$36:$E$38</definedName>
    <definedName name="type_cost_AC">[5]A2_Annual_adjustment!$B$49:$B$58</definedName>
    <definedName name="type_cost_AT">[5]A2_Annual_adjustment!$B$25:$B$34</definedName>
    <definedName name="type_cost_freight">[5]A2_Annual_adjustment!$B$2:$B$22</definedName>
    <definedName name="type_cost_LC">[5]A2_Annual_adjustment!$B$61:$B$70</definedName>
    <definedName name="type_cost_LT">[5]A2_Annual_adjustment!$B$37:$B$46</definedName>
    <definedName name="TypeCalcul">[3]BD!$B$7:$B$8</definedName>
    <definedName name="_xlnm.Print_Area" localSheetId="1">Notice!$A$1:$H$87</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8" i="13" l="1"/>
  <c r="G84" i="13"/>
  <c r="G85" i="13"/>
  <c r="G64" i="13"/>
  <c r="G43" i="13"/>
  <c r="H84" i="13" l="1"/>
  <c r="G30" i="13" l="1"/>
  <c r="G62" i="13"/>
  <c r="G31" i="13"/>
  <c r="G29" i="13"/>
  <c r="H29" i="13" l="1"/>
  <c r="G67" i="13" l="1"/>
  <c r="M17" i="12"/>
  <c r="M18" i="12"/>
  <c r="M19" i="12"/>
  <c r="M20" i="12"/>
  <c r="M21" i="12"/>
  <c r="M22" i="12"/>
  <c r="M23" i="12"/>
  <c r="M24" i="12"/>
  <c r="M25" i="12"/>
  <c r="M26" i="12"/>
  <c r="M27" i="12"/>
  <c r="M28" i="12"/>
  <c r="M29" i="12"/>
  <c r="M30" i="12"/>
  <c r="M31" i="12"/>
  <c r="M32" i="12"/>
  <c r="M33" i="12"/>
  <c r="M34" i="12"/>
  <c r="M35" i="12"/>
  <c r="M16" i="12"/>
  <c r="H62" i="13" l="1"/>
  <c r="E8" i="12"/>
  <c r="F11" i="12"/>
  <c r="G11" i="12" s="1"/>
  <c r="F12" i="12"/>
  <c r="G12" i="12" s="1"/>
  <c r="F13" i="12"/>
  <c r="G13" i="12" s="1"/>
  <c r="F14" i="12"/>
  <c r="G14" i="12" s="1"/>
  <c r="F15" i="12"/>
  <c r="G15" i="12" s="1"/>
  <c r="F16" i="12"/>
  <c r="G16" i="12" s="1"/>
  <c r="F17" i="12"/>
  <c r="G17" i="12" s="1"/>
  <c r="F18" i="12"/>
  <c r="G18" i="12" s="1"/>
  <c r="F19" i="12"/>
  <c r="G19" i="12" s="1"/>
  <c r="F20" i="12"/>
  <c r="G20" i="12" s="1"/>
  <c r="F21" i="12"/>
  <c r="G21" i="12" s="1"/>
  <c r="F22" i="12"/>
  <c r="G22" i="12" s="1"/>
  <c r="F23" i="12"/>
  <c r="G23" i="12" s="1"/>
  <c r="F24" i="12"/>
  <c r="G24" i="12" s="1"/>
  <c r="F25" i="12"/>
  <c r="G25" i="12" s="1"/>
  <c r="F26" i="12"/>
  <c r="G26" i="12" s="1"/>
  <c r="F27" i="12"/>
  <c r="G27" i="12" s="1"/>
  <c r="F28" i="12"/>
  <c r="G28" i="12" s="1"/>
  <c r="F29" i="12"/>
  <c r="G29" i="12" s="1"/>
  <c r="F30" i="12"/>
  <c r="G30" i="12" s="1"/>
  <c r="F31" i="12"/>
  <c r="G31" i="12" s="1"/>
  <c r="F32" i="12"/>
  <c r="G32" i="12" s="1"/>
</calcChain>
</file>

<file path=xl/sharedStrings.xml><?xml version="1.0" encoding="utf-8"?>
<sst xmlns="http://schemas.openxmlformats.org/spreadsheetml/2006/main" count="145" uniqueCount="111">
  <si>
    <t>Renseigner la distance parcourue</t>
  </si>
  <si>
    <t xml:space="preserve">Renseigner le % d'utilisation des voiles </t>
  </si>
  <si>
    <t>Distance</t>
  </si>
  <si>
    <t>[km]</t>
  </si>
  <si>
    <t>Capacité camion</t>
  </si>
  <si>
    <t>[t]</t>
  </si>
  <si>
    <t>[%]</t>
  </si>
  <si>
    <t>TRANSPORT MARITIME</t>
  </si>
  <si>
    <t xml:space="preserve">Le graphique ci-dessous modélise l'évolution des émissions du transport routier selon la nature des véhicules et leur capacité de chargement. </t>
  </si>
  <si>
    <t xml:space="preserve">Le graphique ci-dessous modélise l'évolution des émissions du transport maritiime selon le taux d'utilisation des voiles et la capacité de chargement des navires. </t>
  </si>
  <si>
    <t>L'équation obtenue est utilisée dans le comparateur pour le calcul des émissions de CO2.</t>
  </si>
  <si>
    <t xml:space="preserve">Phase amont </t>
  </si>
  <si>
    <t>Phase de fonctionnement</t>
  </si>
  <si>
    <t>TOTAL</t>
  </si>
  <si>
    <t>VEHICULE</t>
  </si>
  <si>
    <t>MASSE TRANSPORTEE</t>
  </si>
  <si>
    <t>CONSOMATION CARBURANT</t>
  </si>
  <si>
    <t>Conversion factor</t>
  </si>
  <si>
    <t>Véhicule utilitaire léger 3,5 tonnes PTAC -Express (plis, courses) - Gazole routier</t>
  </si>
  <si>
    <t xml:space="preserve">Véhicule utilitaire léger 3,5 tonnes PTAC - Express (colis) - Gazole routier </t>
  </si>
  <si>
    <t>Porteur 19 tonnes PTAC - Express - Gazole routier</t>
  </si>
  <si>
    <t>Ensemble articulé 40 tonnes PTRA - Messagerie - Gazole routier</t>
  </si>
  <si>
    <t>Porteur 19 tonnes PTAC - Messagerie - Gazole routier</t>
  </si>
  <si>
    <t>Ensemble articulé 40 tonnes PTRA - Messagerie (frigorifique) - Gazole routier/gazole non routier</t>
  </si>
  <si>
    <t xml:space="preserve">Porteur 19 tonnes PTAC - Messagerie (frigorifique) - Gazole routier/gazole non routier </t>
  </si>
  <si>
    <t>Porteur 7,5 tonnes PTAC - Marchandises diverses - Gazole routier</t>
  </si>
  <si>
    <t>Porteur 12 tonnes PTAC - Marchandises diverses - Gazole routier</t>
  </si>
  <si>
    <t xml:space="preserve">Ensemble articulé 26 tonnes PTRA - Grand volume - Gazole routier </t>
  </si>
  <si>
    <t>Ensemble articulé 35 tonnes PTRA - Porte-voitures - Gazole routier</t>
  </si>
  <si>
    <t>Ensemble articulé 40 tonnes PTRA - Marchandises diverses/longue distance - Gazole routier</t>
  </si>
  <si>
    <t>Ensemble articulé 40 tonnes PTRA - Marchandises diverses/régional - Gazole routier</t>
  </si>
  <si>
    <t>Ensemble articulé 40 tonnes PTRA - Grand volume - Gazole routier</t>
  </si>
  <si>
    <t>Ensemble articulé 40 tonnes PTRA - Avec groupe froid - Gazole routier/gazole non routier</t>
  </si>
  <si>
    <t>Ensemble articulé 40 tonnes PTRA - Benne TP - Gazole routier</t>
  </si>
  <si>
    <t>Ensemble articulé 40 tonnes PTRA - Benne céréalière - Gazole routier</t>
  </si>
  <si>
    <t>Ensemble articulé 40 tonnes PTRA - Porte-conteneur - Gazole routier</t>
  </si>
  <si>
    <t>Ensemble articulé 40 tonnes PTRA - Citerne - Gazole routier</t>
  </si>
  <si>
    <t xml:space="preserve">Fourgon 8 mètres cube - Déménagement - Gazole routier </t>
  </si>
  <si>
    <t xml:space="preserve">Porteur 45 mètres cube - Déménagement - Gazole routier </t>
  </si>
  <si>
    <t>Ensemble articulé 90 mètres cube - Déménagement - Gazole routier</t>
  </si>
  <si>
    <t>Carburant</t>
  </si>
  <si>
    <t>Unité de mesure de la quantité de
source d’énergie</t>
  </si>
  <si>
    <t>Facteur d’émission
(en kg de CO2 e par unité de mesure de la quantité
de source d’énergie)</t>
  </si>
  <si>
    <t>Phase amont</t>
  </si>
  <si>
    <t>Total</t>
  </si>
  <si>
    <t>Fioul</t>
  </si>
  <si>
    <t>Heavy fuel oil ISO 8217 Classes RME à RMK</t>
  </si>
  <si>
    <t>kg</t>
  </si>
  <si>
    <t>Gazole</t>
  </si>
  <si>
    <t>Marine diesel oil ISO 8217 Classes DMX à DMB</t>
  </si>
  <si>
    <t>Gaz Naturel</t>
  </si>
  <si>
    <t>Gaz naturel liquéfié (GNL)</t>
  </si>
  <si>
    <t>Gaz de petrole liquéfié (GPL)</t>
  </si>
  <si>
    <t xml:space="preserve">Butane </t>
  </si>
  <si>
    <t>Popane</t>
  </si>
  <si>
    <t>Description
(selon la nature et la capacité du navire)</t>
  </si>
  <si>
    <t>Heavy fuel oil</t>
  </si>
  <si>
    <t>Marine diesel oil</t>
  </si>
  <si>
    <t>Vraquier Handysize - De moins de 40 250 tonnes de port en lourd</t>
  </si>
  <si>
    <t>Vraquier Handymax- De 40 250 à 63 499 tonnes de port en lourd</t>
  </si>
  <si>
    <t>Vraquier Panamax - De 63 500 à 127 500 tonnes de port en lourd</t>
  </si>
  <si>
    <t xml:space="preserve">Vraquier Capesize - De plus de 127 500 tonnes de port en lourd </t>
  </si>
  <si>
    <t>Pétrolier Petit product tanker - De moins de 26 500 tonnes de port en lourd</t>
  </si>
  <si>
    <t xml:space="preserve">Pétrolier Handy product - De 26 500 à 68 499 tonnes de port en lourd </t>
  </si>
  <si>
    <t xml:space="preserve">Pétrolier Aframax - De 68 500 à 200 000 tonnes de port en lourd </t>
  </si>
  <si>
    <t xml:space="preserve">Pétrolier VLCC - De plus de 200 000 tonnes de port en lourd </t>
  </si>
  <si>
    <t>Gazier petit GPL</t>
  </si>
  <si>
    <t xml:space="preserve">Gazier VLGC </t>
  </si>
  <si>
    <t>Petit vraquier/navire fluvio-maritime</t>
  </si>
  <si>
    <t>Porte-conteneurs - De moins de 1 200 EVP</t>
  </si>
  <si>
    <t>Porte-conteneurs - De 1 200 à 1 899 EVP</t>
  </si>
  <si>
    <t>Porte-conteneurs - De 1 900 à 3 849 EVP</t>
  </si>
  <si>
    <t xml:space="preserve">Porte-conteneurs - De 3 850 à 7 499 EVP </t>
  </si>
  <si>
    <t xml:space="preserve">Porte-conteneurs - De plus de 7 500 EVP </t>
  </si>
  <si>
    <t xml:space="preserve">Ferry de nuit </t>
  </si>
  <si>
    <t xml:space="preserve">Ferry de jour </t>
  </si>
  <si>
    <t xml:space="preserve">Ro-Pax </t>
  </si>
  <si>
    <t>Ro-Ro</t>
  </si>
  <si>
    <t>Transport routier</t>
  </si>
  <si>
    <t>Taux d’émission de CO2 e par unité transportée et par km</t>
  </si>
  <si>
    <t>Source utilisée : base carbone de l'ADEME - consommations et émissions par t/km détaillées</t>
  </si>
  <si>
    <t>Source utilisée : données des armateurs et base carbone de l'ADEME - consommations et émissions par t/km détaillées</t>
  </si>
  <si>
    <t>Transport maritime</t>
  </si>
  <si>
    <t>Pré-acheminement en véhicule utilitaire léger (VUL)</t>
  </si>
  <si>
    <t>Post-acheminement en véhicule utilitaire léger (VUL)</t>
  </si>
  <si>
    <t xml:space="preserve">Camion (Messagerie) </t>
  </si>
  <si>
    <t>Outil de comparaison des émissions du transport d'une tonne de marchandises sur un trajet donné selon le mode de transport utilisé :</t>
  </si>
  <si>
    <t>Via un prestataire logistique : service de messagerie (groupage de marchandises)</t>
  </si>
  <si>
    <t>Affretement d'un camion Poids Lourd dédié auprès d'un transporteur</t>
  </si>
  <si>
    <t>Le taux de chargement des moyens de transport utilisés ci-dessous est de 100%</t>
  </si>
  <si>
    <t xml:space="preserve">Les pré et post acheminements sont réalisés avec des véhicules utilitaires légers </t>
  </si>
  <si>
    <t>Capacité navire*</t>
  </si>
  <si>
    <t>Camion Poids Lourd (PL)</t>
  </si>
  <si>
    <t>* Capacité d'emport du camion : 33 palettes, poids maximal  : 12,5 T</t>
  </si>
  <si>
    <t>* Capacité d'emport du navire : 250 palettes dont le poids est estimé ici à 500kg, soit 125 T</t>
  </si>
  <si>
    <t>A bord d'un voilier cargo (chargement sur palettes)</t>
  </si>
  <si>
    <t xml:space="preserve">A bord d'un navire hybride(chargement en conteneur) </t>
  </si>
  <si>
    <t>* Capacité d'emport du navire : 150 conteneurs dont le chargement moyen est de 10 T, soit 1500 T</t>
  </si>
  <si>
    <t>Pré-acheminement en camion plateau (porte conteneur)</t>
  </si>
  <si>
    <t>Post-acheminement en camion plateau (porte conteneur)</t>
  </si>
  <si>
    <t>Mer ( Voilier Cargo)</t>
  </si>
  <si>
    <t>Mer (Navire Hybride)</t>
  </si>
  <si>
    <t>Part vélique**</t>
  </si>
  <si>
    <t>Se référer à l'onglet "Notice" pour consulter les données de référence utilisées dans le calcul des émissions ci-dessous</t>
  </si>
  <si>
    <t xml:space="preserve">Pour utiliser le comparateur, vous pouvez renseigner dans les cases colorées les distances parcourues et le pourcentage d'utilisation des voiles selon le trajet que vous souhaitez étudier. </t>
  </si>
  <si>
    <t xml:space="preserve">Hypothèses retenues : </t>
  </si>
  <si>
    <t xml:space="preserve">A titre d'exemple, le comparateur est prérempli pour étudier le trajet entre Brest et Lorient (134 km par la route et 170 km par la mer) avec une distance de 10km de pré et post acheminement. </t>
  </si>
  <si>
    <t>Vous pouvez modifier toutes les distances parcourues que ce soit celles des pré et pos acheminements ou celle du transport principal selon votre point de départ et votre point d'arrivée.</t>
  </si>
  <si>
    <t>** Plus la distance est longue plus l'utilisation des voiles est importante,  le taux peut varier entre 75% et 95% dans la plupart des hypothèses (entre Brest et Lorient on considère un taux de 75%)</t>
  </si>
  <si>
    <t xml:space="preserve">** Sur un navire hybride, la part de la propulsion vélique est limitée, elle peut varier de 30% à 70%, on considère ici dans l'exemple un taux d'utilisation moyen de 50% </t>
  </si>
  <si>
    <t>Pour connaitre la distances entre deux ports par la mer, il est possible d'utiliser le site suivant et de convertir les miles en km :  https://sea-distances.org/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</si>
</sst>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00&quot; litre Gazole routier&quot;"/>
    <numFmt numFmtId="165" formatCode="0.00&quot; t&quot;"/>
    <numFmt numFmtId="166" formatCode="0.00&quot; m3&quot;"/>
    <numFmt numFmtId="167" formatCode="0.000&quot; litre Gazole non routier&quot;"/>
    <numFmt numFmtId="168" formatCode="0.00&quot; g CO2 / g Gazole&quot;"/>
    <numFmt numFmtId="169" formatCode="0.00&quot; kg CO2 / litre Gazole&quot;"/>
    <numFmt numFmtId="170" formatCode="&quot;(&quot;0.00&quot; g CO2 / g Gazole)&quot;"/>
    <numFmt numFmtId="171" formatCode="0&quot; g CO2e/t.km&quot;"/>
    <numFmt numFmtId="172" formatCode="0&quot; g CO2e/m3.km&quot;"/>
    <numFmt numFmtId="173" formatCode="#,##0&quot; t&quot;"/>
    <numFmt numFmtId="174" formatCode="0.0&quot; kg/km&quot;"/>
    <numFmt numFmtId="175" formatCode="0.0&quot; g CO2 eq /t.km&quot;"/>
    <numFmt numFmtId="176" formatCode="0.0&quot; kg CO2 eq/t&quot;"/>
  </numFmts>
  <fonts count="18"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1"/>
      <name val="Calibri"/>
      <family val="2"/>
      <scheme val="minor"/>
    </font>
    <font>
      <sz val="14"/>
      <color theme="1"/>
      <name val="Calibri"/>
      <family val="2"/>
      <scheme val="minor"/>
    </font>
    <font>
      <i/>
      <sz val="14"/>
      <color theme="1"/>
      <name val="Calibri"/>
      <family val="2"/>
      <scheme val="minor"/>
    </font>
    <font>
      <b/>
      <sz val="22"/>
      <color theme="1"/>
      <name val="Calibri"/>
      <family val="2"/>
      <scheme val="minor"/>
    </font>
    <font>
      <b/>
      <sz val="10"/>
      <color theme="1"/>
      <name val="Neue Haas Grotesk Text Pro"/>
      <family val="2"/>
    </font>
    <font>
      <i/>
      <sz val="10"/>
      <color theme="1"/>
      <name val="Neue Haas Grotesk Text Pro"/>
      <family val="2"/>
    </font>
    <font>
      <b/>
      <sz val="10"/>
      <name val="Neue Haas Grotesk Text Pro"/>
      <family val="2"/>
    </font>
    <font>
      <sz val="10"/>
      <color theme="6"/>
      <name val="Neue Haas Grotesk Text Pro"/>
      <family val="2"/>
    </font>
    <font>
      <b/>
      <sz val="10"/>
      <color theme="6"/>
      <name val="Neue Haas Grotesk Text Pro"/>
      <family val="2"/>
    </font>
    <font>
      <sz val="10"/>
      <color theme="1"/>
      <name val="Neue Haas Grotesk Text Pro"/>
      <family val="2"/>
    </font>
    <font>
      <u/>
      <sz val="14"/>
      <color theme="1"/>
      <name val="Neue Haas Grotesk Text Pro"/>
      <family val="2"/>
    </font>
    <font>
      <b/>
      <sz val="15"/>
      <color rgb="FF0070C0"/>
      <name val="Neue Haas Grotesk Text Pro"/>
      <family val="2"/>
    </font>
    <font>
      <sz val="11"/>
      <color theme="1"/>
      <name val="Neue Haas Grotesk Text Pro"/>
      <family val="2"/>
    </font>
    <font>
      <b/>
      <u/>
      <sz val="10"/>
      <color theme="1"/>
      <name val="Neue Haas Grotesk Text Pro"/>
      <family val="2"/>
    </font>
  </fonts>
  <fills count="8">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right/>
      <top style="thin">
        <color rgb="FF0070C0"/>
      </top>
      <bottom/>
      <diagonal/>
    </border>
    <border>
      <left style="thin">
        <color rgb="FF0070C0"/>
      </left>
      <right/>
      <top style="thin">
        <color rgb="FF0070C0"/>
      </top>
      <bottom/>
      <diagonal/>
    </border>
    <border>
      <left/>
      <right style="thin">
        <color rgb="FF0070C0"/>
      </right>
      <top style="thin">
        <color rgb="FF0070C0"/>
      </top>
      <bottom/>
      <diagonal/>
    </border>
  </borders>
  <cellStyleXfs count="1">
    <xf numFmtId="0" fontId="0" fillId="0" borderId="0"/>
  </cellStyleXfs>
  <cellXfs count="100">
    <xf numFmtId="0" fontId="0" fillId="0" borderId="0" xfId="0"/>
    <xf numFmtId="0" fontId="1" fillId="0" borderId="0" xfId="0" applyFont="1" applyAlignment="1">
      <alignment horizontal="center"/>
    </xf>
    <xf numFmtId="0" fontId="2" fillId="0" borderId="0" xfId="0" applyFont="1"/>
    <xf numFmtId="164" fontId="0" fillId="0" borderId="0" xfId="0" applyNumberFormat="1"/>
    <xf numFmtId="165" fontId="0" fillId="0" borderId="0" xfId="0" applyNumberFormat="1"/>
    <xf numFmtId="167" fontId="0" fillId="0" borderId="0" xfId="0" applyNumberFormat="1"/>
    <xf numFmtId="0" fontId="1" fillId="0" borderId="1" xfId="0" applyFont="1" applyBorder="1" applyAlignment="1">
      <alignment horizontal="center"/>
    </xf>
    <xf numFmtId="0" fontId="0" fillId="0" borderId="1" xfId="0" applyBorder="1" applyAlignment="1">
      <alignment wrapText="1"/>
    </xf>
    <xf numFmtId="0" fontId="1" fillId="0" borderId="1" xfId="0" applyFont="1" applyBorder="1" applyAlignment="1">
      <alignment horizontal="center" wrapText="1"/>
    </xf>
    <xf numFmtId="165" fontId="0" fillId="0" borderId="1" xfId="0" applyNumberFormat="1" applyBorder="1" applyAlignment="1">
      <alignment horizontal="center"/>
    </xf>
    <xf numFmtId="164" fontId="0" fillId="0" borderId="1" xfId="0" applyNumberFormat="1" applyBorder="1" applyAlignment="1">
      <alignment horizontal="center"/>
    </xf>
    <xf numFmtId="167" fontId="0" fillId="0" borderId="1" xfId="0" applyNumberFormat="1" applyBorder="1" applyAlignment="1">
      <alignment horizontal="center"/>
    </xf>
    <xf numFmtId="168" fontId="0" fillId="0" borderId="1" xfId="0" applyNumberFormat="1" applyBorder="1" applyAlignment="1">
      <alignment horizontal="center"/>
    </xf>
    <xf numFmtId="171" fontId="0" fillId="0" borderId="1" xfId="0" applyNumberFormat="1" applyBorder="1" applyAlignment="1">
      <alignment horizontal="center"/>
    </xf>
    <xf numFmtId="166" fontId="0" fillId="0" borderId="1" xfId="0" applyNumberFormat="1" applyBorder="1" applyAlignment="1">
      <alignment horizontal="center"/>
    </xf>
    <xf numFmtId="172" fontId="0" fillId="0" borderId="1" xfId="0" applyNumberFormat="1" applyBorder="1" applyAlignment="1">
      <alignment horizontal="center"/>
    </xf>
    <xf numFmtId="0" fontId="0" fillId="0" borderId="1" xfId="0" applyBorder="1"/>
    <xf numFmtId="0" fontId="0" fillId="0" borderId="1" xfId="0" applyBorder="1" applyAlignment="1">
      <alignment horizontal="center"/>
    </xf>
    <xf numFmtId="0" fontId="1" fillId="0" borderId="0" xfId="0" applyFont="1"/>
    <xf numFmtId="0" fontId="5" fillId="0" borderId="0" xfId="0" applyFont="1"/>
    <xf numFmtId="0" fontId="3" fillId="0" borderId="0" xfId="0" applyFont="1"/>
    <xf numFmtId="164" fontId="0" fillId="0" borderId="1" xfId="0" applyNumberFormat="1" applyBorder="1" applyAlignment="1">
      <alignment horizontal="right" wrapText="1"/>
    </xf>
    <xf numFmtId="169" fontId="0" fillId="0" borderId="1" xfId="0" applyNumberFormat="1" applyBorder="1"/>
    <xf numFmtId="167" fontId="0" fillId="0" borderId="1" xfId="0" applyNumberFormat="1" applyBorder="1"/>
    <xf numFmtId="164" fontId="0" fillId="0" borderId="1" xfId="0" applyNumberFormat="1" applyBorder="1" applyAlignment="1">
      <alignment horizontal="right"/>
    </xf>
    <xf numFmtId="0" fontId="0" fillId="0" borderId="1" xfId="0" applyBorder="1" applyAlignment="1">
      <alignment horizontal="right"/>
    </xf>
    <xf numFmtId="170" fontId="0" fillId="0" borderId="1" xfId="0" applyNumberFormat="1" applyBorder="1"/>
    <xf numFmtId="173" fontId="0" fillId="0" borderId="1" xfId="0" applyNumberFormat="1" applyBorder="1"/>
    <xf numFmtId="174" fontId="0" fillId="0" borderId="1" xfId="0" applyNumberFormat="1" applyBorder="1" applyAlignment="1">
      <alignment horizontal="center"/>
    </xf>
    <xf numFmtId="175" fontId="0" fillId="0" borderId="1" xfId="0" applyNumberFormat="1" applyBorder="1"/>
    <xf numFmtId="0" fontId="1" fillId="5" borderId="1" xfId="0" applyFont="1" applyFill="1" applyBorder="1" applyAlignment="1">
      <alignment horizontal="center"/>
    </xf>
    <xf numFmtId="0" fontId="1" fillId="5" borderId="1" xfId="0" applyFont="1" applyFill="1" applyBorder="1" applyAlignment="1">
      <alignment horizontal="center" wrapText="1"/>
    </xf>
    <xf numFmtId="165" fontId="1" fillId="5" borderId="1" xfId="0" applyNumberFormat="1" applyFont="1" applyFill="1" applyBorder="1" applyAlignment="1">
      <alignment horizontal="center"/>
    </xf>
    <xf numFmtId="0" fontId="5" fillId="0" borderId="0" xfId="0" applyFont="1" applyAlignment="1">
      <alignment vertical="center" wrapText="1"/>
    </xf>
    <xf numFmtId="0" fontId="6" fillId="0" borderId="0" xfId="0" applyFont="1" applyAlignment="1">
      <alignment horizontal="center"/>
    </xf>
    <xf numFmtId="0" fontId="6" fillId="0" borderId="0" xfId="0" applyFont="1"/>
    <xf numFmtId="0" fontId="3" fillId="0" borderId="0" xfId="0" applyFont="1" applyAlignment="1">
      <alignment horizontal="left"/>
    </xf>
    <xf numFmtId="0" fontId="0" fillId="0" borderId="0" xfId="0" applyAlignment="1">
      <alignment wrapText="1"/>
    </xf>
    <xf numFmtId="173" fontId="0" fillId="0" borderId="0" xfId="0" applyNumberFormat="1"/>
    <xf numFmtId="174" fontId="0" fillId="0" borderId="0" xfId="0" applyNumberFormat="1" applyAlignment="1">
      <alignment horizontal="center"/>
    </xf>
    <xf numFmtId="175" fontId="0" fillId="0" borderId="0" xfId="0" applyNumberFormat="1"/>
    <xf numFmtId="0" fontId="0" fillId="0" borderId="8" xfId="0" applyBorder="1"/>
    <xf numFmtId="0" fontId="0" fillId="0" borderId="9" xfId="0" applyBorder="1"/>
    <xf numFmtId="0" fontId="0" fillId="0" borderId="10" xfId="0" applyBorder="1"/>
    <xf numFmtId="0" fontId="13" fillId="0" borderId="0" xfId="0" applyFont="1"/>
    <xf numFmtId="0" fontId="13" fillId="0" borderId="9" xfId="0" applyFont="1" applyBorder="1"/>
    <xf numFmtId="0" fontId="8" fillId="0" borderId="0" xfId="0" applyFont="1"/>
    <xf numFmtId="0" fontId="10" fillId="0" borderId="0" xfId="0" applyFont="1" applyProtection="1">
      <protection locked="0"/>
    </xf>
    <xf numFmtId="0" fontId="13" fillId="0" borderId="11" xfId="0" applyFont="1" applyBorder="1"/>
    <xf numFmtId="0" fontId="8" fillId="0" borderId="11" xfId="0" applyFont="1" applyBorder="1"/>
    <xf numFmtId="0" fontId="13" fillId="0" borderId="12" xfId="0" applyFont="1" applyBorder="1"/>
    <xf numFmtId="0" fontId="9" fillId="0" borderId="13" xfId="0" applyFont="1" applyBorder="1" applyAlignment="1">
      <alignment horizontal="center" vertical="center"/>
    </xf>
    <xf numFmtId="4" fontId="10" fillId="2" borderId="13" xfId="0" applyNumberFormat="1" applyFont="1" applyFill="1" applyBorder="1" applyAlignment="1" applyProtection="1">
      <alignment horizontal="center" vertical="center"/>
      <protection locked="0"/>
    </xf>
    <xf numFmtId="0" fontId="13" fillId="0" borderId="13" xfId="0" applyFont="1" applyBorder="1" applyAlignment="1">
      <alignment vertical="center"/>
    </xf>
    <xf numFmtId="3" fontId="10" fillId="3" borderId="13" xfId="0" applyNumberFormat="1" applyFont="1" applyFill="1" applyBorder="1" applyAlignment="1" applyProtection="1">
      <alignment horizontal="center" vertical="center"/>
      <protection locked="0"/>
    </xf>
    <xf numFmtId="3" fontId="4" fillId="3" borderId="1" xfId="0" applyNumberFormat="1" applyFont="1" applyFill="1" applyBorder="1" applyAlignment="1">
      <alignment horizontal="center" vertical="center"/>
    </xf>
    <xf numFmtId="9" fontId="4" fillId="6" borderId="1" xfId="0" applyNumberFormat="1" applyFont="1" applyFill="1" applyBorder="1" applyAlignment="1">
      <alignment horizontal="center" vertical="center"/>
    </xf>
    <xf numFmtId="0" fontId="14" fillId="0" borderId="0" xfId="0" applyFont="1" applyAlignment="1">
      <alignment horizontal="left"/>
    </xf>
    <xf numFmtId="176" fontId="12" fillId="0" borderId="13" xfId="0" applyNumberFormat="1" applyFont="1" applyBorder="1" applyAlignment="1">
      <alignment horizontal="center" vertical="center"/>
    </xf>
    <xf numFmtId="0" fontId="13" fillId="0" borderId="13" xfId="0" applyFont="1" applyBorder="1" applyAlignment="1">
      <alignment horizontal="left" vertical="center"/>
    </xf>
    <xf numFmtId="176" fontId="11" fillId="0" borderId="13" xfId="0" applyNumberFormat="1" applyFont="1" applyBorder="1" applyAlignment="1">
      <alignment horizontal="center" vertical="center"/>
    </xf>
    <xf numFmtId="0" fontId="13" fillId="0" borderId="16" xfId="0" applyFont="1" applyBorder="1"/>
    <xf numFmtId="0" fontId="8" fillId="0" borderId="16" xfId="0" applyFont="1" applyBorder="1"/>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9" fillId="0" borderId="0" xfId="0" applyFont="1"/>
    <xf numFmtId="3" fontId="10" fillId="7" borderId="13" xfId="0" applyNumberFormat="1" applyFont="1" applyFill="1" applyBorder="1" applyAlignment="1">
      <alignment horizontal="center" vertical="center"/>
    </xf>
    <xf numFmtId="9" fontId="8" fillId="0" borderId="16" xfId="0" applyNumberFormat="1" applyFont="1" applyBorder="1"/>
    <xf numFmtId="9" fontId="10" fillId="6" borderId="13" xfId="0" applyNumberFormat="1" applyFont="1" applyFill="1" applyBorder="1" applyAlignment="1" applyProtection="1">
      <alignment horizontal="center" vertical="center"/>
      <protection locked="0"/>
    </xf>
    <xf numFmtId="0" fontId="16" fillId="0" borderId="0" xfId="0" applyFont="1" applyAlignment="1">
      <alignment horizontal="left"/>
    </xf>
    <xf numFmtId="0" fontId="17" fillId="0" borderId="0" xfId="0" applyFont="1"/>
    <xf numFmtId="176" fontId="12" fillId="0" borderId="17" xfId="0" applyNumberFormat="1" applyFont="1" applyBorder="1" applyAlignment="1">
      <alignment horizontal="center" vertical="center"/>
    </xf>
    <xf numFmtId="176" fontId="12" fillId="0" borderId="18" xfId="0" applyNumberFormat="1" applyFont="1" applyBorder="1" applyAlignment="1">
      <alignment horizontal="center" vertical="center"/>
    </xf>
    <xf numFmtId="176" fontId="12" fillId="0" borderId="13" xfId="0" applyNumberFormat="1"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5"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0" xfId="0" applyFont="1" applyAlignment="1">
      <alignment horizontal="center"/>
    </xf>
    <xf numFmtId="0" fontId="15" fillId="0" borderId="9" xfId="0" applyFont="1" applyBorder="1" applyAlignment="1">
      <alignment horizontal="center"/>
    </xf>
    <xf numFmtId="0" fontId="13" fillId="0" borderId="13" xfId="0" applyFont="1" applyBorder="1" applyAlignment="1">
      <alignment horizontal="left" vertical="center"/>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176" fontId="11" fillId="0" borderId="13" xfId="0" applyNumberFormat="1" applyFont="1" applyBorder="1" applyAlignment="1">
      <alignment horizontal="center" vertical="center"/>
    </xf>
    <xf numFmtId="0" fontId="6" fillId="0" borderId="0" xfId="0" applyFont="1" applyAlignment="1">
      <alignment horizontal="left" indent="14"/>
    </xf>
    <xf numFmtId="0" fontId="7" fillId="4" borderId="0" xfId="0" applyFont="1" applyFill="1" applyAlignment="1">
      <alignment horizontal="center"/>
    </xf>
    <xf numFmtId="0" fontId="1" fillId="5" borderId="1" xfId="0" applyFont="1" applyFill="1" applyBorder="1" applyAlignment="1">
      <alignment horizontal="center"/>
    </xf>
    <xf numFmtId="0" fontId="0" fillId="0" borderId="1" xfId="0" applyBorder="1" applyAlignment="1">
      <alignment horizontal="left"/>
    </xf>
    <xf numFmtId="0" fontId="1" fillId="5" borderId="3" xfId="0" applyFont="1" applyFill="1" applyBorder="1" applyAlignment="1">
      <alignment horizontal="center" wrapText="1"/>
    </xf>
    <xf numFmtId="0" fontId="1" fillId="5" borderId="4" xfId="0" applyFont="1" applyFill="1" applyBorder="1" applyAlignment="1">
      <alignment horizontal="center" wrapText="1"/>
    </xf>
    <xf numFmtId="0" fontId="1" fillId="5" borderId="2" xfId="0" applyFont="1" applyFill="1" applyBorder="1" applyAlignment="1">
      <alignment horizontal="center" wrapText="1"/>
    </xf>
    <xf numFmtId="0" fontId="6" fillId="0" borderId="0" xfId="0" applyFont="1" applyAlignment="1">
      <alignment horizontal="center" vertical="center" wrapText="1"/>
    </xf>
    <xf numFmtId="164" fontId="1" fillId="5" borderId="3" xfId="0" applyNumberFormat="1" applyFont="1" applyFill="1" applyBorder="1" applyAlignment="1">
      <alignment horizontal="center"/>
    </xf>
    <xf numFmtId="164" fontId="1" fillId="5" borderId="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CCCC"/>
      <color rgb="FFFFFF99"/>
      <color rgb="FFFFFFCC"/>
      <color rgb="FFFFCC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Routier</a:t>
            </a:r>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82935088891303"/>
          <c:y val="8.0054222222222221E-2"/>
          <c:w val="0.84495165357934565"/>
          <c:h val="0.81246444444444443"/>
        </c:manualLayout>
      </c:layout>
      <c:scatterChart>
        <c:scatterStyle val="lineMarker"/>
        <c:varyColors val="0"/>
        <c:ser>
          <c:idx val="0"/>
          <c:order val="0"/>
          <c:spPr>
            <a:ln w="19050" cap="rnd">
              <a:noFill/>
              <a:round/>
            </a:ln>
            <a:effectLst/>
          </c:spPr>
          <c:marker>
            <c:symbol val="circle"/>
            <c:size val="8"/>
            <c:spPr>
              <a:noFill/>
              <a:ln w="19050">
                <a:solidFill>
                  <a:schemeClr val="accent1"/>
                </a:solidFill>
              </a:ln>
              <a:effectLst/>
            </c:spPr>
          </c:marker>
          <c:trendline>
            <c:spPr>
              <a:ln w="19050" cap="rnd">
                <a:solidFill>
                  <a:srgbClr val="00B0F0"/>
                </a:solidFill>
                <a:prstDash val="dash"/>
              </a:ln>
              <a:effectLst/>
            </c:spPr>
            <c:trendlineType val="power"/>
            <c:dispRSqr val="0"/>
            <c:dispEq val="1"/>
            <c:trendlineLbl>
              <c:layout>
                <c:manualLayout>
                  <c:x val="-0.17059830246913579"/>
                  <c:y val="-0.61406972222222223"/>
                </c:manualLayout>
              </c:layout>
              <c:numFmt formatCode="#,##0.0000000000" sourceLinked="0"/>
              <c:spPr>
                <a:noFill/>
                <a:ln>
                  <a:noFill/>
                </a:ln>
                <a:effectLst/>
              </c:spPr>
              <c:txPr>
                <a:bodyPr rot="0" spcFirstLastPara="1" vertOverflow="ellipsis" vert="horz" wrap="square" anchor="ctr" anchorCtr="1"/>
                <a:lstStyle/>
                <a:p>
                  <a:pPr>
                    <a:defRPr sz="1400" b="0" i="0" u="none" strike="noStrike" kern="1200" baseline="0">
                      <a:solidFill>
                        <a:srgbClr val="FF0000"/>
                      </a:solidFill>
                      <a:latin typeface="+mn-lt"/>
                      <a:ea typeface="+mn-ea"/>
                      <a:cs typeface="+mn-cs"/>
                    </a:defRPr>
                  </a:pPr>
                  <a:endParaRPr lang="fr-FR"/>
                </a:p>
              </c:txPr>
            </c:trendlineLbl>
          </c:trendline>
          <c:xVal>
            <c:numRef>
              <c:f>Notice!$C$11:$C$29</c:f>
              <c:numCache>
                <c:formatCode>0.00" t"</c:formatCode>
                <c:ptCount val="19"/>
                <c:pt idx="0">
                  <c:v>0.26</c:v>
                </c:pt>
                <c:pt idx="1">
                  <c:v>0.46</c:v>
                </c:pt>
                <c:pt idx="2">
                  <c:v>2.5</c:v>
                </c:pt>
                <c:pt idx="3">
                  <c:v>6</c:v>
                </c:pt>
                <c:pt idx="4">
                  <c:v>2.5</c:v>
                </c:pt>
                <c:pt idx="5">
                  <c:v>7.1</c:v>
                </c:pt>
                <c:pt idx="6">
                  <c:v>3.3</c:v>
                </c:pt>
                <c:pt idx="7">
                  <c:v>0.9</c:v>
                </c:pt>
                <c:pt idx="8">
                  <c:v>1.8</c:v>
                </c:pt>
                <c:pt idx="9">
                  <c:v>6</c:v>
                </c:pt>
                <c:pt idx="10">
                  <c:v>6</c:v>
                </c:pt>
                <c:pt idx="11">
                  <c:v>12.5</c:v>
                </c:pt>
                <c:pt idx="12">
                  <c:v>12.5</c:v>
                </c:pt>
                <c:pt idx="13">
                  <c:v>12.5</c:v>
                </c:pt>
                <c:pt idx="14">
                  <c:v>12.5</c:v>
                </c:pt>
                <c:pt idx="15">
                  <c:v>12.5</c:v>
                </c:pt>
                <c:pt idx="16">
                  <c:v>12.5</c:v>
                </c:pt>
                <c:pt idx="17">
                  <c:v>12.5</c:v>
                </c:pt>
                <c:pt idx="18">
                  <c:v>12.5</c:v>
                </c:pt>
              </c:numCache>
            </c:numRef>
          </c:xVal>
          <c:yVal>
            <c:numRef>
              <c:f>Notice!$G$11:$G$29</c:f>
              <c:numCache>
                <c:formatCode>0" g CO2e/t.km"</c:formatCode>
                <c:ptCount val="19"/>
                <c:pt idx="0">
                  <c:v>1944.6153846153845</c:v>
                </c:pt>
                <c:pt idx="1">
                  <c:v>1099.1304347826087</c:v>
                </c:pt>
                <c:pt idx="2">
                  <c:v>341.28000000000003</c:v>
                </c:pt>
                <c:pt idx="3">
                  <c:v>180.12</c:v>
                </c:pt>
                <c:pt idx="4">
                  <c:v>341.28000000000003</c:v>
                </c:pt>
                <c:pt idx="5">
                  <c:v>155.32957746478877</c:v>
                </c:pt>
                <c:pt idx="6">
                  <c:v>311.21212121212125</c:v>
                </c:pt>
                <c:pt idx="7">
                  <c:v>772.44444444444446</c:v>
                </c:pt>
                <c:pt idx="8">
                  <c:v>421.33333333333337</c:v>
                </c:pt>
                <c:pt idx="9">
                  <c:v>160.63333333333335</c:v>
                </c:pt>
                <c:pt idx="10">
                  <c:v>194.86666666666667</c:v>
                </c:pt>
                <c:pt idx="11">
                  <c:v>86.457599999999999</c:v>
                </c:pt>
                <c:pt idx="12">
                  <c:v>85.446400000000011</c:v>
                </c:pt>
                <c:pt idx="13">
                  <c:v>95.811200000000014</c:v>
                </c:pt>
                <c:pt idx="14">
                  <c:v>101.62560000000002</c:v>
                </c:pt>
                <c:pt idx="15">
                  <c:v>107.94560000000001</c:v>
                </c:pt>
                <c:pt idx="16">
                  <c:v>102.384</c:v>
                </c:pt>
                <c:pt idx="17">
                  <c:v>94.29440000000001</c:v>
                </c:pt>
                <c:pt idx="18">
                  <c:v>89.238399999999999</c:v>
                </c:pt>
              </c:numCache>
            </c:numRef>
          </c:yVal>
          <c:smooth val="0"/>
          <c:extLst>
            <c:ext xmlns:c16="http://schemas.microsoft.com/office/drawing/2014/chart" uri="{C3380CC4-5D6E-409C-BE32-E72D297353CC}">
              <c16:uniqueId val="{00000001-99FE-4DBD-8622-A32E37FADDD8}"/>
            </c:ext>
          </c:extLst>
        </c:ser>
        <c:dLbls>
          <c:showLegendKey val="0"/>
          <c:showVal val="0"/>
          <c:showCatName val="0"/>
          <c:showSerName val="0"/>
          <c:showPercent val="0"/>
          <c:showBubbleSize val="0"/>
        </c:dLbls>
        <c:axId val="341446576"/>
        <c:axId val="341446936"/>
      </c:scatterChart>
      <c:valAx>
        <c:axId val="3414465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Capacité transport</a:t>
                </a:r>
              </a:p>
              <a:p>
                <a:pPr>
                  <a:defRPr sz="1800"/>
                </a:pPr>
                <a:r>
                  <a:rPr lang="en-US" sz="1800"/>
                  <a:t>[t]</a:t>
                </a:r>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fr-FR"/>
            </a:p>
          </c:txPr>
        </c:title>
        <c:numFmt formatCode="0.00&quot; t&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crossAx val="341446936"/>
        <c:crosses val="autoZero"/>
        <c:crossBetween val="midCat"/>
      </c:valAx>
      <c:valAx>
        <c:axId val="341446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Taux emissionn</a:t>
                </a:r>
              </a:p>
              <a:p>
                <a:pPr>
                  <a:defRPr sz="1800"/>
                </a:pPr>
                <a:r>
                  <a:rPr lang="en-US" sz="1800"/>
                  <a:t>[g CO2e/t.km]</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crossAx val="3414465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lineMarker"/>
        <c:varyColors val="0"/>
        <c:ser>
          <c:idx val="2"/>
          <c:order val="0"/>
          <c:tx>
            <c:v>Naval</c:v>
          </c:tx>
          <c:spPr>
            <a:ln w="25400" cap="rnd">
              <a:noFill/>
              <a:round/>
            </a:ln>
            <a:effectLst/>
          </c:spPr>
          <c:marker>
            <c:symbol val="circle"/>
            <c:size val="8"/>
            <c:spPr>
              <a:noFill/>
              <a:ln w="19050">
                <a:solidFill>
                  <a:schemeClr val="accent1">
                    <a:lumMod val="60000"/>
                    <a:lumOff val="40000"/>
                  </a:schemeClr>
                </a:solidFill>
              </a:ln>
              <a:effectLst/>
            </c:spPr>
          </c:marker>
          <c:trendline>
            <c:spPr>
              <a:ln w="19050" cap="rnd">
                <a:solidFill>
                  <a:schemeClr val="accent1">
                    <a:lumMod val="60000"/>
                    <a:lumOff val="40000"/>
                  </a:schemeClr>
                </a:solidFill>
                <a:prstDash val="dash"/>
              </a:ln>
              <a:effectLst/>
            </c:spPr>
            <c:trendlineType val="power"/>
            <c:dispRSqr val="0"/>
            <c:dispEq val="1"/>
            <c:trendlineLbl>
              <c:layout>
                <c:manualLayout>
                  <c:x val="-0.15347046021040395"/>
                  <c:y val="-0.14624363097008161"/>
                </c:manualLayout>
              </c:layout>
              <c:numFmt formatCode="#,##0.0000000000" sourceLinked="0"/>
              <c:spPr>
                <a:noFill/>
                <a:ln>
                  <a:noFill/>
                </a:ln>
                <a:effectLst/>
              </c:spPr>
              <c:txPr>
                <a:bodyPr rot="0" spcFirstLastPara="1" vertOverflow="ellipsis" vert="horz" wrap="square" anchor="ctr" anchorCtr="1"/>
                <a:lstStyle/>
                <a:p>
                  <a:pPr>
                    <a:defRPr sz="1400" b="0" i="0" u="none" strike="noStrike" kern="1200" baseline="0">
                      <a:solidFill>
                        <a:srgbClr val="FF0000"/>
                      </a:solidFill>
                      <a:latin typeface="+mn-lt"/>
                      <a:ea typeface="+mn-ea"/>
                      <a:cs typeface="+mn-cs"/>
                    </a:defRPr>
                  </a:pPr>
                  <a:endParaRPr lang="fr-FR"/>
                </a:p>
              </c:txPr>
            </c:trendlineLbl>
          </c:trendline>
          <c:xVal>
            <c:numRef>
              <c:f>Notice!$J$16:$J$35</c:f>
              <c:numCache>
                <c:formatCode>#\ ##0" t"</c:formatCode>
                <c:ptCount val="20"/>
                <c:pt idx="0">
                  <c:v>12800</c:v>
                </c:pt>
                <c:pt idx="1">
                  <c:v>24700</c:v>
                </c:pt>
                <c:pt idx="2">
                  <c:v>33000</c:v>
                </c:pt>
                <c:pt idx="3">
                  <c:v>79600</c:v>
                </c:pt>
                <c:pt idx="4">
                  <c:v>7990</c:v>
                </c:pt>
                <c:pt idx="5">
                  <c:v>15500</c:v>
                </c:pt>
                <c:pt idx="6">
                  <c:v>48700</c:v>
                </c:pt>
                <c:pt idx="7">
                  <c:v>144000</c:v>
                </c:pt>
                <c:pt idx="8">
                  <c:v>1830</c:v>
                </c:pt>
                <c:pt idx="9">
                  <c:v>22300</c:v>
                </c:pt>
                <c:pt idx="10">
                  <c:v>2630</c:v>
                </c:pt>
                <c:pt idx="11">
                  <c:v>3650</c:v>
                </c:pt>
                <c:pt idx="12">
                  <c:v>11000</c:v>
                </c:pt>
                <c:pt idx="13">
                  <c:v>18500</c:v>
                </c:pt>
                <c:pt idx="14">
                  <c:v>46400</c:v>
                </c:pt>
                <c:pt idx="15">
                  <c:v>74900</c:v>
                </c:pt>
                <c:pt idx="16">
                  <c:v>1290</c:v>
                </c:pt>
                <c:pt idx="17">
                  <c:v>2350</c:v>
                </c:pt>
                <c:pt idx="18">
                  <c:v>1730</c:v>
                </c:pt>
                <c:pt idx="19">
                  <c:v>1970</c:v>
                </c:pt>
              </c:numCache>
            </c:numRef>
          </c:xVal>
          <c:yVal>
            <c:numRef>
              <c:f>Notice!$M$16:$M$35</c:f>
              <c:numCache>
                <c:formatCode>0.0" g CO2 eq /t.km"</c:formatCode>
                <c:ptCount val="20"/>
                <c:pt idx="0">
                  <c:v>11.147500000000003</c:v>
                </c:pt>
                <c:pt idx="1">
                  <c:v>5.850526315789474</c:v>
                </c:pt>
                <c:pt idx="2">
                  <c:v>5.448969696969697</c:v>
                </c:pt>
                <c:pt idx="3">
                  <c:v>3.6491457286432163</c:v>
                </c:pt>
                <c:pt idx="4">
                  <c:v>25.297246558197752</c:v>
                </c:pt>
                <c:pt idx="5">
                  <c:v>18.692258064516125</c:v>
                </c:pt>
                <c:pt idx="6">
                  <c:v>5.4188911704312126</c:v>
                </c:pt>
                <c:pt idx="7">
                  <c:v>3.3619444444444446</c:v>
                </c:pt>
                <c:pt idx="8">
                  <c:v>54.672677595628414</c:v>
                </c:pt>
                <c:pt idx="9">
                  <c:v>14.690582959641256</c:v>
                </c:pt>
                <c:pt idx="10">
                  <c:v>18.737642585551331</c:v>
                </c:pt>
                <c:pt idx="11">
                  <c:v>33.055342465753419</c:v>
                </c:pt>
                <c:pt idx="12">
                  <c:v>21.939272727272726</c:v>
                </c:pt>
                <c:pt idx="13">
                  <c:v>20.403675675675675</c:v>
                </c:pt>
                <c:pt idx="14">
                  <c:v>13.65</c:v>
                </c:pt>
                <c:pt idx="15">
                  <c:v>10.229906542056074</c:v>
                </c:pt>
                <c:pt idx="16">
                  <c:v>87.993798449612399</c:v>
                </c:pt>
                <c:pt idx="17">
                  <c:v>58.916765957446806</c:v>
                </c:pt>
                <c:pt idx="18">
                  <c:v>67.750289017341046</c:v>
                </c:pt>
                <c:pt idx="19">
                  <c:v>103.06700507614212</c:v>
                </c:pt>
              </c:numCache>
            </c:numRef>
          </c:yVal>
          <c:smooth val="0"/>
          <c:extLst>
            <c:ext xmlns:c16="http://schemas.microsoft.com/office/drawing/2014/chart" uri="{C3380CC4-5D6E-409C-BE32-E72D297353CC}">
              <c16:uniqueId val="{00000004-A481-4F4F-BC9A-EE8E1AE73F23}"/>
            </c:ext>
          </c:extLst>
        </c:ser>
        <c:dLbls>
          <c:showLegendKey val="0"/>
          <c:showVal val="0"/>
          <c:showCatName val="0"/>
          <c:showSerName val="0"/>
          <c:showPercent val="0"/>
          <c:showBubbleSize val="0"/>
        </c:dLbls>
        <c:axId val="873331936"/>
        <c:axId val="873330856"/>
      </c:scatterChart>
      <c:valAx>
        <c:axId val="873331936"/>
        <c:scaling>
          <c:orientation val="minMax"/>
          <c:max val="150000"/>
          <c:min val="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Capacité Navire (a taux de remplissage moyen)</a:t>
                </a:r>
              </a:p>
              <a:p>
                <a:pPr>
                  <a:defRPr sz="1800"/>
                </a:pPr>
                <a:r>
                  <a:rPr lang="en-US" sz="1800"/>
                  <a:t>[t]</a:t>
                </a:r>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fr-FR"/>
            </a:p>
          </c:txPr>
        </c:title>
        <c:numFmt formatCode="#\ ##0&quot; t&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crossAx val="873330856"/>
        <c:crosses val="autoZero"/>
        <c:crossBetween val="midCat"/>
        <c:majorUnit val="25000"/>
        <c:minorUnit val="1000"/>
      </c:valAx>
      <c:valAx>
        <c:axId val="87333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Taux</a:t>
                </a:r>
                <a:r>
                  <a:rPr lang="en-US" sz="1800" baseline="0"/>
                  <a:t> emission CO2</a:t>
                </a:r>
              </a:p>
              <a:p>
                <a:pPr>
                  <a:defRPr sz="1800"/>
                </a:pPr>
                <a:r>
                  <a:rPr lang="en-US" sz="1800" baseline="0"/>
                  <a:t>[g CO2/t.km]</a:t>
                </a:r>
                <a:endParaRPr lang="en-US" sz="1800"/>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fr-FR"/>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crossAx val="8733319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911224</xdr:colOff>
      <xdr:row>52</xdr:row>
      <xdr:rowOff>18939</xdr:rowOff>
    </xdr:from>
    <xdr:to>
      <xdr:col>8</xdr:col>
      <xdr:colOff>334958</xdr:colOff>
      <xdr:row>60</xdr:row>
      <xdr:rowOff>1395</xdr:rowOff>
    </xdr:to>
    <xdr:pic>
      <xdr:nvPicPr>
        <xdr:cNvPr id="10" name="Image 9">
          <a:extLst>
            <a:ext uri="{FF2B5EF4-FFF2-40B4-BE49-F238E27FC236}">
              <a16:creationId xmlns:a16="http://schemas.microsoft.com/office/drawing/2014/main" id="{FD91EFDB-14D0-D7DA-A99B-52BF6EB63F2B}"/>
            </a:ext>
          </a:extLst>
        </xdr:cNvPr>
        <xdr:cNvPicPr>
          <a:picLocks noChangeAspect="1"/>
        </xdr:cNvPicPr>
      </xdr:nvPicPr>
      <xdr:blipFill>
        <a:blip xmlns:r="http://schemas.openxmlformats.org/officeDocument/2006/relationships" r:embed="rId1"/>
        <a:stretch>
          <a:fillRect/>
        </a:stretch>
      </xdr:blipFill>
      <xdr:spPr>
        <a:xfrm>
          <a:off x="1673224" y="5987939"/>
          <a:ext cx="9550400" cy="1488995"/>
        </a:xfrm>
        <a:prstGeom prst="rect">
          <a:avLst/>
        </a:prstGeom>
      </xdr:spPr>
    </xdr:pic>
    <xdr:clientData/>
  </xdr:twoCellAnchor>
  <xdr:oneCellAnchor>
    <xdr:from>
      <xdr:col>1</xdr:col>
      <xdr:colOff>854075</xdr:colOff>
      <xdr:row>19</xdr:row>
      <xdr:rowOff>34925</xdr:rowOff>
    </xdr:from>
    <xdr:ext cx="9608879" cy="1523710"/>
    <xdr:pic>
      <xdr:nvPicPr>
        <xdr:cNvPr id="3" name="Image 2">
          <a:extLst>
            <a:ext uri="{FF2B5EF4-FFF2-40B4-BE49-F238E27FC236}">
              <a16:creationId xmlns:a16="http://schemas.microsoft.com/office/drawing/2014/main" id="{1CCC5EC1-4C75-4EDF-ACED-542232D1CB61}"/>
            </a:ext>
          </a:extLst>
        </xdr:cNvPr>
        <xdr:cNvPicPr>
          <a:picLocks noChangeAspect="1"/>
        </xdr:cNvPicPr>
      </xdr:nvPicPr>
      <xdr:blipFill>
        <a:blip xmlns:r="http://schemas.openxmlformats.org/officeDocument/2006/relationships" r:embed="rId2"/>
        <a:stretch>
          <a:fillRect/>
        </a:stretch>
      </xdr:blipFill>
      <xdr:spPr>
        <a:xfrm>
          <a:off x="1616075" y="6632575"/>
          <a:ext cx="9608879" cy="1523710"/>
        </a:xfrm>
        <a:prstGeom prst="rect">
          <a:avLst/>
        </a:prstGeom>
      </xdr:spPr>
    </xdr:pic>
    <xdr:clientData/>
  </xdr:oneCellAnchor>
  <xdr:twoCellAnchor editAs="oneCell">
    <xdr:from>
      <xdr:col>2</xdr:col>
      <xdr:colOff>28577</xdr:colOff>
      <xdr:row>36</xdr:row>
      <xdr:rowOff>111125</xdr:rowOff>
    </xdr:from>
    <xdr:to>
      <xdr:col>8</xdr:col>
      <xdr:colOff>296859</xdr:colOff>
      <xdr:row>40</xdr:row>
      <xdr:rowOff>50663</xdr:rowOff>
    </xdr:to>
    <xdr:pic>
      <xdr:nvPicPr>
        <xdr:cNvPr id="5" name="Image 4">
          <a:extLst>
            <a:ext uri="{FF2B5EF4-FFF2-40B4-BE49-F238E27FC236}">
              <a16:creationId xmlns:a16="http://schemas.microsoft.com/office/drawing/2014/main" id="{CB773914-3C1A-CCC3-924D-40A18410D3E5}"/>
            </a:ext>
          </a:extLst>
        </xdr:cNvPr>
        <xdr:cNvPicPr>
          <a:picLocks noChangeAspect="1"/>
        </xdr:cNvPicPr>
      </xdr:nvPicPr>
      <xdr:blipFill>
        <a:blip xmlns:r="http://schemas.openxmlformats.org/officeDocument/2006/relationships" r:embed="rId3"/>
        <a:stretch>
          <a:fillRect/>
        </a:stretch>
      </xdr:blipFill>
      <xdr:spPr>
        <a:xfrm>
          <a:off x="2181227" y="6410325"/>
          <a:ext cx="9004298" cy="692016"/>
        </a:xfrm>
        <a:prstGeom prst="rect">
          <a:avLst/>
        </a:prstGeom>
      </xdr:spPr>
    </xdr:pic>
    <xdr:clientData/>
  </xdr:twoCellAnchor>
  <xdr:oneCellAnchor>
    <xdr:from>
      <xdr:col>1</xdr:col>
      <xdr:colOff>911224</xdr:colOff>
      <xdr:row>74</xdr:row>
      <xdr:rowOff>18939</xdr:rowOff>
    </xdr:from>
    <xdr:ext cx="9556750" cy="1488995"/>
    <xdr:pic>
      <xdr:nvPicPr>
        <xdr:cNvPr id="2" name="Image 1">
          <a:extLst>
            <a:ext uri="{FF2B5EF4-FFF2-40B4-BE49-F238E27FC236}">
              <a16:creationId xmlns:a16="http://schemas.microsoft.com/office/drawing/2014/main" id="{A6C5C4F3-D824-4CAA-81B3-8C5F3C6037CE}"/>
            </a:ext>
          </a:extLst>
        </xdr:cNvPr>
        <xdr:cNvPicPr>
          <a:picLocks noChangeAspect="1"/>
        </xdr:cNvPicPr>
      </xdr:nvPicPr>
      <xdr:blipFill>
        <a:blip xmlns:r="http://schemas.openxmlformats.org/officeDocument/2006/relationships" r:embed="rId1"/>
        <a:stretch>
          <a:fillRect/>
        </a:stretch>
      </xdr:blipFill>
      <xdr:spPr>
        <a:xfrm>
          <a:off x="1673224" y="8305689"/>
          <a:ext cx="9556750" cy="148899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5913685</xdr:colOff>
      <xdr:row>37</xdr:row>
      <xdr:rowOff>177773</xdr:rowOff>
    </xdr:from>
    <xdr:to>
      <xdr:col>6</xdr:col>
      <xdr:colOff>1566780</xdr:colOff>
      <xdr:row>88</xdr:row>
      <xdr:rowOff>69491</xdr:rowOff>
    </xdr:to>
    <xdr:graphicFrame macro="">
      <xdr:nvGraphicFramePr>
        <xdr:cNvPr id="7" name="Graphique 6">
          <a:extLst>
            <a:ext uri="{FF2B5EF4-FFF2-40B4-BE49-F238E27FC236}">
              <a16:creationId xmlns:a16="http://schemas.microsoft.com/office/drawing/2014/main" id="{3F067B8E-BDE1-41B5-97C4-A04D11FB38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2095500</xdr:colOff>
      <xdr:row>38</xdr:row>
      <xdr:rowOff>23809</xdr:rowOff>
    </xdr:from>
    <xdr:to>
      <xdr:col>10</xdr:col>
      <xdr:colOff>2523000</xdr:colOff>
      <xdr:row>88</xdr:row>
      <xdr:rowOff>94122</xdr:rowOff>
    </xdr:to>
    <xdr:graphicFrame macro="">
      <xdr:nvGraphicFramePr>
        <xdr:cNvPr id="11" name="Graphique 10">
          <a:extLst>
            <a:ext uri="{FF2B5EF4-FFF2-40B4-BE49-F238E27FC236}">
              <a16:creationId xmlns:a16="http://schemas.microsoft.com/office/drawing/2014/main" id="{93A9C852-A7A4-4EA4-A9F5-CF9CF87BF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zephyretboree2024.sharepoint.com/sing-srv016/user%20data/Dept/robgor/Conf-Accs/Synchronised%20T%20Drive/Manpower%20Services/Lump%20Sum%20Crew%20Costs/Lump%20sum%20calculations/Lump%20sum%20calculator%20live%20vers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zephyretboree2024.sharepoint.com/Users/jquero/Documents/EY/Jobs/L%20Capital/6.%2031.12.15/3.%2030.06.2015/Valuation%20CGR%2030.06.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bolvin\Library\Containers\com.microsoft.Excel\Data\Desktop\Finance\Template%20Audencia\Document-de-travail-ZB-ee&#780;valuation-projet-VF-2.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zephyretboree2024.sharepoint.com/Volumes/GoogleDrive-115573181739751968527/.shortcut-targets-by-id/1QWJd5dBGeRt-WVM18NDlHdlX4om_G0is/Ze&#769;phyr%20et%20Bore&#769;e%202020/02%20-%20Projets/02-04%20Williwaw/09%20Pricing/NEW_Outil%20de%20pricing%20avec%20macro_SD_43.xlsm?5AB9217D" TargetMode="External"/><Relationship Id="rId1" Type="http://schemas.openxmlformats.org/officeDocument/2006/relationships/externalLinkPath" Target="file:///\\5AB9217D\NEW_Outil%20de%20pricing%20avec%20macro_SD_4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zephyretboree2024.sharepoint.com/Users/mario/Desktop/Etude%20d'opportunit&#233;%20eco/Annexe%201%20Williwaw%20North%20Route%2021032023%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zephyretboree2024.sharepoint.com/sing-srv016/user%20data/MSD%20Man%20Acct/Accounts/Management%20Accounts/2008/03%20-%20Mar/Reports%20and%20Packs/VS%20Brazil%202008%20Pac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zephyretboree2024.sharepoint.com/sing-srv016/user%20data/Documents%20and%20Settings/jamste/Local%20Settings/Temporary%20Internet%20Files/Content.Outlook/QG2CN9G2/Marine%20BU%20Churn%20Summary%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zephyretboree2024.sharepoint.com/sing-srv016/user%20data/Dept/stemcl/Glasgow/2008%20Div%20Accounts/September/Churn/Marine%20BU%20Churn%20Summary%20(Augu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mparables"/>
      <sheetName val="DCF"/>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2_Annual_adjustment"/>
      <sheetName val="A1_Synthesis_cost_per_unit_type"/>
      <sheetName val="A2_Quarterly_adjustment"/>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Budget Churn - ITM"/>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s>
    <sheetDataSet>
      <sheetData sheetId="0" refreshError="1"/>
    </sheetDataSet>
  </externalBook>
</externalLink>
</file>

<file path=xl/theme/theme1.xml><?xml version="1.0" encoding="utf-8"?>
<a:theme xmlns:a="http://schemas.openxmlformats.org/drawingml/2006/main" name="Thème Office">
  <a:themeElements>
    <a:clrScheme name="Z&amp;B">
      <a:dk1>
        <a:sysClr val="windowText" lastClr="000000"/>
      </a:dk1>
      <a:lt1>
        <a:sysClr val="window" lastClr="FFFFFF"/>
      </a:lt1>
      <a:dk2>
        <a:srgbClr val="44546A"/>
      </a:dk2>
      <a:lt2>
        <a:srgbClr val="E7E6E6"/>
      </a:lt2>
      <a:accent1>
        <a:srgbClr val="00B2EE"/>
      </a:accent1>
      <a:accent2>
        <a:srgbClr val="009FE2"/>
      </a:accent2>
      <a:accent3>
        <a:srgbClr val="007BC3"/>
      </a:accent3>
      <a:accent4>
        <a:srgbClr val="1056A9"/>
      </a:accent4>
      <a:accent5>
        <a:srgbClr val="362791"/>
      </a:accent5>
      <a:accent6>
        <a:srgbClr val="263242"/>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D8BC-1380-49A6-AC43-29E2F9C8EF72}">
  <dimension ref="A2:O92"/>
  <sheetViews>
    <sheetView showGridLines="0" tabSelected="1" topLeftCell="A42" zoomScaleNormal="100" workbookViewId="0">
      <selection activeCell="H98" sqref="H98"/>
    </sheetView>
  </sheetViews>
  <sheetFormatPr baseColWidth="10" defaultColWidth="11.3984375" defaultRowHeight="14.25" x14ac:dyDescent="0.45"/>
  <cols>
    <col min="2" max="2" width="20.86328125" customWidth="1"/>
    <col min="3" max="3" width="51.1328125" customWidth="1"/>
    <col min="4" max="4" width="21.59765625" customWidth="1"/>
    <col min="5" max="5" width="5.73046875" bestFit="1" customWidth="1"/>
    <col min="6" max="6" width="9.86328125" style="18" customWidth="1"/>
    <col min="7" max="7" width="23.265625" bestFit="1" customWidth="1"/>
    <col min="8" max="8" width="19.265625" customWidth="1"/>
    <col min="9" max="9" width="14.3984375" bestFit="1" customWidth="1"/>
    <col min="11" max="11" width="12" bestFit="1" customWidth="1"/>
    <col min="13" max="13" width="15.3984375" bestFit="1" customWidth="1"/>
    <col min="14" max="14" width="16.1328125" bestFit="1" customWidth="1"/>
  </cols>
  <sheetData>
    <row r="2" spans="2:11" ht="17.649999999999999" x14ac:dyDescent="0.5">
      <c r="B2" s="57" t="s">
        <v>86</v>
      </c>
      <c r="E2" s="2"/>
    </row>
    <row r="3" spans="2:11" ht="7.5" customHeight="1" x14ac:dyDescent="0.5">
      <c r="B3" s="57"/>
      <c r="E3" s="2"/>
    </row>
    <row r="4" spans="2:11" x14ac:dyDescent="0.45">
      <c r="B4" s="69" t="s">
        <v>104</v>
      </c>
      <c r="E4" s="2"/>
    </row>
    <row r="5" spans="2:11" x14ac:dyDescent="0.45">
      <c r="B5" s="69" t="s">
        <v>106</v>
      </c>
      <c r="E5" s="2"/>
    </row>
    <row r="6" spans="2:11" x14ac:dyDescent="0.45">
      <c r="B6" s="69" t="s">
        <v>107</v>
      </c>
      <c r="E6" s="2"/>
    </row>
    <row r="7" spans="2:11" x14ac:dyDescent="0.45">
      <c r="B7" s="69"/>
      <c r="E7" s="2"/>
    </row>
    <row r="8" spans="2:11" x14ac:dyDescent="0.45">
      <c r="B8" s="69" t="s">
        <v>110</v>
      </c>
      <c r="E8" s="2"/>
    </row>
    <row r="9" spans="2:11" x14ac:dyDescent="0.45">
      <c r="B9" s="69"/>
      <c r="E9" s="2"/>
    </row>
    <row r="10" spans="2:11" x14ac:dyDescent="0.45">
      <c r="B10" s="70" t="s">
        <v>105</v>
      </c>
      <c r="E10" s="2"/>
    </row>
    <row r="11" spans="2:11" x14ac:dyDescent="0.45">
      <c r="B11" s="46" t="s">
        <v>89</v>
      </c>
      <c r="F11" s="55"/>
      <c r="G11" s="18" t="s">
        <v>0</v>
      </c>
    </row>
    <row r="12" spans="2:11" x14ac:dyDescent="0.45">
      <c r="B12" s="46" t="s">
        <v>90</v>
      </c>
      <c r="F12" s="56"/>
      <c r="G12" s="18" t="s">
        <v>1</v>
      </c>
    </row>
    <row r="13" spans="2:11" x14ac:dyDescent="0.45">
      <c r="B13" s="46"/>
      <c r="G13" s="18"/>
    </row>
    <row r="14" spans="2:11" x14ac:dyDescent="0.45">
      <c r="B14" s="65" t="s">
        <v>103</v>
      </c>
      <c r="G14" s="18"/>
    </row>
    <row r="15" spans="2:11" ht="14.65" thickBot="1" x14ac:dyDescent="0.5">
      <c r="G15" s="18"/>
    </row>
    <row r="16" spans="2:11" x14ac:dyDescent="0.45">
      <c r="B16" s="74" t="s">
        <v>78</v>
      </c>
      <c r="C16" s="75"/>
      <c r="D16" s="75"/>
      <c r="E16" s="75"/>
      <c r="F16" s="75"/>
      <c r="G16" s="75"/>
      <c r="H16" s="75"/>
      <c r="I16" s="75"/>
      <c r="J16" s="75"/>
      <c r="K16" s="76"/>
    </row>
    <row r="17" spans="2:11" ht="14.65" thickBot="1" x14ac:dyDescent="0.5">
      <c r="B17" s="77"/>
      <c r="C17" s="78"/>
      <c r="D17" s="78"/>
      <c r="E17" s="78"/>
      <c r="F17" s="78"/>
      <c r="G17" s="78"/>
      <c r="H17" s="78"/>
      <c r="I17" s="78"/>
      <c r="J17" s="78"/>
      <c r="K17" s="79"/>
    </row>
    <row r="18" spans="2:11" ht="19.5" customHeight="1" x14ac:dyDescent="0.45">
      <c r="B18" s="80" t="s">
        <v>87</v>
      </c>
      <c r="C18" s="81"/>
      <c r="D18" s="81"/>
      <c r="E18" s="81"/>
      <c r="F18" s="81"/>
      <c r="G18" s="81"/>
      <c r="H18" s="81"/>
      <c r="I18" s="81"/>
      <c r="J18" s="81"/>
      <c r="K18" s="82"/>
    </row>
    <row r="19" spans="2:11" x14ac:dyDescent="0.45">
      <c r="B19" s="83"/>
      <c r="C19" s="84"/>
      <c r="D19" s="84"/>
      <c r="E19" s="84"/>
      <c r="F19" s="84"/>
      <c r="G19" s="84"/>
      <c r="H19" s="84"/>
      <c r="I19" s="84"/>
      <c r="J19" s="84"/>
      <c r="K19" s="85"/>
    </row>
    <row r="20" spans="2:11" x14ac:dyDescent="0.45">
      <c r="B20" s="41"/>
      <c r="K20" s="42"/>
    </row>
    <row r="21" spans="2:11" x14ac:dyDescent="0.45">
      <c r="B21" s="41"/>
      <c r="K21" s="42"/>
    </row>
    <row r="22" spans="2:11" x14ac:dyDescent="0.45">
      <c r="B22" s="41"/>
      <c r="K22" s="42"/>
    </row>
    <row r="23" spans="2:11" x14ac:dyDescent="0.45">
      <c r="B23" s="41"/>
      <c r="K23" s="42"/>
    </row>
    <row r="24" spans="2:11" x14ac:dyDescent="0.45">
      <c r="B24" s="41"/>
      <c r="K24" s="42"/>
    </row>
    <row r="25" spans="2:11" x14ac:dyDescent="0.45">
      <c r="B25" s="41"/>
      <c r="K25" s="42"/>
    </row>
    <row r="26" spans="2:11" x14ac:dyDescent="0.45">
      <c r="B26" s="41"/>
      <c r="K26" s="42"/>
    </row>
    <row r="27" spans="2:11" x14ac:dyDescent="0.45">
      <c r="B27" s="41"/>
      <c r="K27" s="42"/>
    </row>
    <row r="28" spans="2:11" x14ac:dyDescent="0.45">
      <c r="B28" s="41"/>
      <c r="K28" s="42"/>
    </row>
    <row r="29" spans="2:11" x14ac:dyDescent="0.45">
      <c r="B29" s="41"/>
      <c r="C29" s="63" t="s">
        <v>83</v>
      </c>
      <c r="D29" s="53" t="s">
        <v>2</v>
      </c>
      <c r="E29" s="51" t="s">
        <v>3</v>
      </c>
      <c r="F29" s="54">
        <v>10</v>
      </c>
      <c r="G29" s="60">
        <f>F29*( 682.7475973746*Notice!C12^-0.7706592506)/1000</f>
        <v>12.421069082575404</v>
      </c>
      <c r="H29" s="73">
        <f>G29+G30+G31</f>
        <v>45.436672052183184</v>
      </c>
      <c r="I29" s="44"/>
      <c r="J29" s="44"/>
      <c r="K29" s="45"/>
    </row>
    <row r="30" spans="2:11" x14ac:dyDescent="0.45">
      <c r="B30" s="41"/>
      <c r="C30" s="59" t="s">
        <v>85</v>
      </c>
      <c r="D30" s="53" t="s">
        <v>2</v>
      </c>
      <c r="E30" s="51" t="s">
        <v>3</v>
      </c>
      <c r="F30" s="54">
        <v>120</v>
      </c>
      <c r="G30" s="58">
        <f>F30*( 682.7475973746*Notice!C14^-0.7706592506)/1000</f>
        <v>20.594533887032373</v>
      </c>
      <c r="H30" s="73"/>
      <c r="I30" s="44"/>
      <c r="J30" s="44"/>
      <c r="K30" s="45"/>
    </row>
    <row r="31" spans="2:11" x14ac:dyDescent="0.45">
      <c r="B31" s="41"/>
      <c r="C31" s="63" t="s">
        <v>84</v>
      </c>
      <c r="D31" s="53" t="s">
        <v>2</v>
      </c>
      <c r="E31" s="51" t="s">
        <v>3</v>
      </c>
      <c r="F31" s="54">
        <v>10</v>
      </c>
      <c r="G31" s="60">
        <f>F31*( 682.7475973746*Notice!C12^-0.7706592506)/1000</f>
        <v>12.421069082575404</v>
      </c>
      <c r="H31" s="73"/>
      <c r="I31" s="44"/>
      <c r="J31" s="44"/>
      <c r="K31" s="45"/>
    </row>
    <row r="32" spans="2:11" x14ac:dyDescent="0.45">
      <c r="B32" s="41"/>
      <c r="C32" s="61"/>
      <c r="D32" s="61"/>
      <c r="E32" s="61"/>
      <c r="F32" s="62"/>
      <c r="G32" s="61"/>
      <c r="H32" s="61"/>
      <c r="I32" s="44"/>
      <c r="J32" s="44"/>
      <c r="K32" s="45"/>
    </row>
    <row r="33" spans="2:15" ht="14.65" thickBot="1" x14ac:dyDescent="0.5">
      <c r="B33" s="43"/>
      <c r="C33" s="48"/>
      <c r="D33" s="48"/>
      <c r="E33" s="48"/>
      <c r="F33" s="49"/>
      <c r="G33" s="48"/>
      <c r="H33" s="48"/>
      <c r="I33" s="48"/>
      <c r="J33" s="48"/>
      <c r="K33" s="50"/>
    </row>
    <row r="34" spans="2:15" ht="19.5" customHeight="1" x14ac:dyDescent="0.45">
      <c r="B34" s="80" t="s">
        <v>88</v>
      </c>
      <c r="C34" s="81"/>
      <c r="D34" s="81"/>
      <c r="E34" s="81"/>
      <c r="F34" s="81"/>
      <c r="G34" s="81"/>
      <c r="H34" s="81"/>
      <c r="I34" s="81"/>
      <c r="J34" s="81"/>
      <c r="K34" s="82"/>
    </row>
    <row r="35" spans="2:15" x14ac:dyDescent="0.45">
      <c r="B35" s="83"/>
      <c r="C35" s="84"/>
      <c r="D35" s="84"/>
      <c r="E35" s="84"/>
      <c r="F35" s="84"/>
      <c r="G35" s="84"/>
      <c r="H35" s="84"/>
      <c r="I35" s="84"/>
      <c r="J35" s="84"/>
      <c r="K35" s="85"/>
    </row>
    <row r="36" spans="2:15" x14ac:dyDescent="0.45">
      <c r="B36" s="41"/>
      <c r="K36" s="42"/>
    </row>
    <row r="37" spans="2:15" x14ac:dyDescent="0.45">
      <c r="B37" s="41"/>
      <c r="K37" s="42"/>
    </row>
    <row r="38" spans="2:15" x14ac:dyDescent="0.45">
      <c r="B38" s="41"/>
      <c r="K38" s="42"/>
    </row>
    <row r="39" spans="2:15" x14ac:dyDescent="0.45">
      <c r="B39" s="41"/>
      <c r="K39" s="42"/>
    </row>
    <row r="40" spans="2:15" x14ac:dyDescent="0.45">
      <c r="B40" s="41"/>
      <c r="K40" s="42"/>
    </row>
    <row r="41" spans="2:15" x14ac:dyDescent="0.45">
      <c r="B41" s="41"/>
      <c r="K41" s="42"/>
    </row>
    <row r="42" spans="2:15" x14ac:dyDescent="0.45">
      <c r="B42" s="41"/>
      <c r="K42" s="42"/>
    </row>
    <row r="43" spans="2:15" x14ac:dyDescent="0.45">
      <c r="B43" s="41"/>
      <c r="C43" s="59" t="s">
        <v>92</v>
      </c>
      <c r="D43" s="53" t="s">
        <v>2</v>
      </c>
      <c r="E43" s="51" t="s">
        <v>3</v>
      </c>
      <c r="F43" s="54">
        <v>134</v>
      </c>
      <c r="G43" s="71">
        <f>F43*( 682.7475973746*Notice!$C$24^-0.7706592506)/1000</f>
        <v>13.062344404457566</v>
      </c>
      <c r="H43" s="72"/>
      <c r="I43" s="44"/>
      <c r="J43" s="44"/>
      <c r="K43" s="45"/>
      <c r="L43" s="44"/>
      <c r="M43" s="44"/>
      <c r="N43" s="44"/>
      <c r="O43" s="44"/>
    </row>
    <row r="44" spans="2:15" x14ac:dyDescent="0.45">
      <c r="B44" s="41"/>
      <c r="C44" s="61"/>
      <c r="D44" s="61"/>
      <c r="E44" s="61"/>
      <c r="F44" s="67"/>
      <c r="G44" s="61"/>
      <c r="H44" s="61"/>
      <c r="I44" s="44"/>
      <c r="J44" s="44"/>
      <c r="K44" s="45"/>
      <c r="L44" s="44"/>
      <c r="M44" s="44"/>
      <c r="N44" s="44"/>
      <c r="O44" s="44"/>
    </row>
    <row r="45" spans="2:15" x14ac:dyDescent="0.45">
      <c r="B45" s="41"/>
      <c r="C45" s="65" t="s">
        <v>93</v>
      </c>
      <c r="D45" s="44"/>
      <c r="E45" s="44"/>
      <c r="F45" s="46"/>
      <c r="G45" s="44"/>
      <c r="H45" s="44"/>
      <c r="I45" s="44"/>
      <c r="J45" s="44"/>
      <c r="K45" s="45"/>
      <c r="L45" s="44"/>
      <c r="M45" s="44"/>
      <c r="N45" s="44"/>
      <c r="O45" s="44"/>
    </row>
    <row r="46" spans="2:15" ht="14.65" thickBot="1" x14ac:dyDescent="0.5">
      <c r="B46" s="43"/>
      <c r="C46" s="48"/>
      <c r="D46" s="48"/>
      <c r="E46" s="48"/>
      <c r="F46" s="49"/>
      <c r="G46" s="48"/>
      <c r="H46" s="48"/>
      <c r="I46" s="48"/>
      <c r="J46" s="48"/>
      <c r="K46" s="50"/>
      <c r="L46" s="44"/>
      <c r="M46" s="44"/>
      <c r="N46" s="44"/>
      <c r="O46" s="44"/>
    </row>
    <row r="47" spans="2:15" x14ac:dyDescent="0.45">
      <c r="C47" s="44"/>
      <c r="D47" s="44"/>
      <c r="E47" s="44"/>
      <c r="F47" s="46"/>
      <c r="G47" s="44"/>
      <c r="H47" s="44"/>
      <c r="I47" s="44"/>
      <c r="J47" s="44"/>
      <c r="K47" s="44"/>
      <c r="L47" s="44"/>
      <c r="M47" s="44"/>
      <c r="N47" s="44"/>
      <c r="O47" s="44"/>
    </row>
    <row r="48" spans="2:15" ht="14.65" thickBot="1" x14ac:dyDescent="0.5">
      <c r="C48" s="44"/>
      <c r="D48" s="44"/>
      <c r="E48" s="44"/>
      <c r="F48" s="46"/>
      <c r="G48" s="44"/>
      <c r="H48" s="44"/>
      <c r="I48" s="44"/>
      <c r="J48" s="44"/>
      <c r="K48" s="44"/>
      <c r="L48" s="44"/>
      <c r="M48" s="44"/>
      <c r="N48" s="44"/>
      <c r="O48" s="44"/>
    </row>
    <row r="49" spans="1:15" x14ac:dyDescent="0.45">
      <c r="B49" s="74" t="s">
        <v>82</v>
      </c>
      <c r="C49" s="75"/>
      <c r="D49" s="75"/>
      <c r="E49" s="75"/>
      <c r="F49" s="75"/>
      <c r="G49" s="75"/>
      <c r="H49" s="75"/>
      <c r="I49" s="75"/>
      <c r="J49" s="75"/>
      <c r="K49" s="76"/>
      <c r="L49" s="44"/>
      <c r="M49" s="44"/>
      <c r="N49" s="44"/>
      <c r="O49" s="44"/>
    </row>
    <row r="50" spans="1:15" ht="14.65" thickBot="1" x14ac:dyDescent="0.5">
      <c r="A50" s="44"/>
      <c r="B50" s="77"/>
      <c r="C50" s="78"/>
      <c r="D50" s="78"/>
      <c r="E50" s="78"/>
      <c r="F50" s="78"/>
      <c r="G50" s="78"/>
      <c r="H50" s="78"/>
      <c r="I50" s="78"/>
      <c r="J50" s="78"/>
      <c r="K50" s="79"/>
      <c r="L50" s="44"/>
      <c r="M50" s="44"/>
      <c r="N50" s="44"/>
      <c r="O50" s="44"/>
    </row>
    <row r="51" spans="1:15" ht="19.5" customHeight="1" x14ac:dyDescent="0.45">
      <c r="B51" s="80" t="s">
        <v>95</v>
      </c>
      <c r="C51" s="81"/>
      <c r="D51" s="81"/>
      <c r="E51" s="81"/>
      <c r="F51" s="81"/>
      <c r="G51" s="81"/>
      <c r="H51" s="81"/>
      <c r="I51" s="81"/>
      <c r="J51" s="81"/>
      <c r="K51" s="82"/>
      <c r="L51" s="44"/>
      <c r="M51" s="44"/>
      <c r="N51" s="44"/>
      <c r="O51" s="44"/>
    </row>
    <row r="52" spans="1:15" x14ac:dyDescent="0.45">
      <c r="B52" s="83"/>
      <c r="C52" s="84"/>
      <c r="D52" s="84"/>
      <c r="E52" s="84"/>
      <c r="F52" s="84"/>
      <c r="G52" s="84"/>
      <c r="H52" s="84"/>
      <c r="I52" s="84"/>
      <c r="J52" s="84"/>
      <c r="K52" s="85"/>
      <c r="L52" s="44"/>
      <c r="M52" s="44"/>
      <c r="N52" s="44"/>
      <c r="O52" s="44"/>
    </row>
    <row r="53" spans="1:15" x14ac:dyDescent="0.45">
      <c r="B53" s="41"/>
      <c r="C53" s="44"/>
      <c r="D53" s="44"/>
      <c r="E53" s="44"/>
      <c r="F53" s="46"/>
      <c r="G53" s="44"/>
      <c r="H53" s="44"/>
      <c r="I53" s="44"/>
      <c r="J53" s="44"/>
      <c r="K53" s="45"/>
      <c r="L53" s="44"/>
      <c r="M53" s="44"/>
      <c r="N53" s="44"/>
      <c r="O53" s="44"/>
    </row>
    <row r="54" spans="1:15" x14ac:dyDescent="0.45">
      <c r="B54" s="41"/>
      <c r="C54" s="44"/>
      <c r="D54" s="44"/>
      <c r="E54" s="44"/>
      <c r="F54" s="46"/>
      <c r="G54" s="44"/>
      <c r="H54" s="44"/>
      <c r="I54" s="44"/>
      <c r="J54" s="44"/>
      <c r="K54" s="45"/>
      <c r="L54" s="44"/>
      <c r="M54" s="44"/>
      <c r="N54" s="44"/>
      <c r="O54" s="44"/>
    </row>
    <row r="55" spans="1:15" x14ac:dyDescent="0.45">
      <c r="B55" s="41"/>
      <c r="C55" s="44"/>
      <c r="D55" s="44"/>
      <c r="E55" s="44"/>
      <c r="F55" s="46"/>
      <c r="G55" s="44"/>
      <c r="H55" s="44"/>
      <c r="I55" s="44"/>
      <c r="J55" s="44"/>
      <c r="K55" s="45"/>
      <c r="L55" s="44"/>
      <c r="M55" s="44"/>
      <c r="N55" s="44"/>
      <c r="O55" s="44"/>
    </row>
    <row r="56" spans="1:15" x14ac:dyDescent="0.45">
      <c r="B56" s="41"/>
      <c r="C56" s="44"/>
      <c r="D56" s="44"/>
      <c r="E56" s="44"/>
      <c r="F56" s="46"/>
      <c r="G56" s="44"/>
      <c r="H56" s="44"/>
      <c r="I56" s="44"/>
      <c r="J56" s="44"/>
      <c r="K56" s="45"/>
      <c r="L56" s="44"/>
      <c r="M56" s="44"/>
      <c r="N56" s="44"/>
      <c r="O56" s="44"/>
    </row>
    <row r="57" spans="1:15" x14ac:dyDescent="0.45">
      <c r="B57" s="41"/>
      <c r="C57" s="44"/>
      <c r="D57" s="44"/>
      <c r="E57" s="44"/>
      <c r="F57" s="46"/>
      <c r="G57" s="44"/>
      <c r="H57" s="44"/>
      <c r="I57" s="44"/>
      <c r="J57" s="44"/>
      <c r="K57" s="45"/>
      <c r="L57" s="44"/>
      <c r="M57" s="44"/>
      <c r="N57" s="44"/>
      <c r="O57" s="44"/>
    </row>
    <row r="58" spans="1:15" x14ac:dyDescent="0.45">
      <c r="B58" s="41"/>
      <c r="C58" s="44"/>
      <c r="D58" s="44"/>
      <c r="E58" s="44"/>
      <c r="F58" s="46"/>
      <c r="G58" s="44"/>
      <c r="H58" s="44"/>
      <c r="I58" s="44"/>
      <c r="J58" s="44"/>
      <c r="K58" s="45"/>
      <c r="L58" s="44"/>
      <c r="M58" s="44"/>
      <c r="N58" s="44"/>
      <c r="O58" s="44"/>
    </row>
    <row r="59" spans="1:15" x14ac:dyDescent="0.45">
      <c r="B59" s="41"/>
      <c r="C59" s="44"/>
      <c r="D59" s="44"/>
      <c r="E59" s="44"/>
      <c r="F59" s="46"/>
      <c r="G59" s="44"/>
      <c r="H59" s="44"/>
      <c r="I59" s="44"/>
      <c r="J59" s="44"/>
      <c r="K59" s="45"/>
      <c r="L59" s="44"/>
      <c r="M59" s="44"/>
      <c r="N59" s="44"/>
      <c r="O59" s="44"/>
    </row>
    <row r="60" spans="1:15" x14ac:dyDescent="0.45">
      <c r="B60" s="41"/>
      <c r="C60" s="44"/>
      <c r="D60" s="44"/>
      <c r="E60" s="44"/>
      <c r="F60" s="46"/>
      <c r="G60" s="44"/>
      <c r="H60" s="44"/>
      <c r="I60" s="44"/>
      <c r="J60" s="44"/>
      <c r="K60" s="45"/>
      <c r="L60" s="44"/>
      <c r="M60" s="44"/>
      <c r="N60" s="44"/>
      <c r="O60" s="44"/>
    </row>
    <row r="61" spans="1:15" x14ac:dyDescent="0.45">
      <c r="B61" s="41"/>
      <c r="C61" s="44"/>
      <c r="D61" s="44"/>
      <c r="E61" s="44"/>
      <c r="F61" s="47"/>
      <c r="G61" s="44"/>
      <c r="H61" s="44"/>
      <c r="I61" s="44"/>
      <c r="J61" s="44"/>
      <c r="K61" s="45"/>
      <c r="L61" s="44"/>
      <c r="M61" s="44"/>
      <c r="N61" s="44"/>
      <c r="O61" s="44"/>
    </row>
    <row r="62" spans="1:15" x14ac:dyDescent="0.45">
      <c r="B62" s="41"/>
      <c r="C62" s="87" t="s">
        <v>83</v>
      </c>
      <c r="D62" s="53" t="s">
        <v>2</v>
      </c>
      <c r="E62" s="51" t="s">
        <v>3</v>
      </c>
      <c r="F62" s="54">
        <v>10</v>
      </c>
      <c r="G62" s="89">
        <f>F62*( 682.7475973746*Notice!C12^-0.7706592506)/1000</f>
        <v>12.421069082575404</v>
      </c>
      <c r="H62" s="73">
        <f>G62+G64+G67</f>
        <v>44.003304338128729</v>
      </c>
      <c r="I62" s="44"/>
      <c r="J62" s="44"/>
      <c r="K62" s="45"/>
      <c r="L62" s="44"/>
      <c r="M62" s="44"/>
      <c r="N62" s="44"/>
      <c r="O62" s="44"/>
    </row>
    <row r="63" spans="1:15" ht="15" hidden="1" customHeight="1" x14ac:dyDescent="0.45">
      <c r="B63" s="41"/>
      <c r="C63" s="88"/>
      <c r="D63" s="53" t="s">
        <v>4</v>
      </c>
      <c r="E63" s="51" t="s">
        <v>5</v>
      </c>
      <c r="F63" s="52">
        <v>0.46</v>
      </c>
      <c r="G63" s="89"/>
      <c r="H63" s="73"/>
      <c r="I63" s="44"/>
      <c r="J63" s="44"/>
      <c r="K63" s="45"/>
      <c r="L63" s="44"/>
      <c r="M63" s="44"/>
      <c r="N63" s="44"/>
      <c r="O63" s="44"/>
    </row>
    <row r="64" spans="1:15" x14ac:dyDescent="0.45">
      <c r="B64" s="41"/>
      <c r="C64" s="86" t="s">
        <v>100</v>
      </c>
      <c r="D64" s="53" t="s">
        <v>2</v>
      </c>
      <c r="E64" s="51" t="s">
        <v>3</v>
      </c>
      <c r="F64" s="54">
        <v>170</v>
      </c>
      <c r="G64" s="73">
        <f>(1-F66)*F64*(13149.1192355631*F65^(-0.6985820313))/1000</f>
        <v>19.161166172977925</v>
      </c>
      <c r="H64" s="73"/>
      <c r="I64" s="44"/>
      <c r="J64" s="44"/>
      <c r="K64" s="45"/>
      <c r="L64" s="44"/>
      <c r="M64" s="44"/>
      <c r="N64" s="44"/>
      <c r="O64" s="44"/>
    </row>
    <row r="65" spans="2:15" ht="15" customHeight="1" x14ac:dyDescent="0.45">
      <c r="B65" s="41"/>
      <c r="C65" s="86"/>
      <c r="D65" s="53" t="s">
        <v>91</v>
      </c>
      <c r="E65" s="51" t="s">
        <v>5</v>
      </c>
      <c r="F65" s="66">
        <v>125</v>
      </c>
      <c r="G65" s="73"/>
      <c r="H65" s="73"/>
      <c r="I65" s="44"/>
      <c r="J65" s="44"/>
      <c r="K65" s="45"/>
      <c r="L65" s="44"/>
      <c r="M65" s="44"/>
      <c r="N65" s="44"/>
      <c r="O65" s="44"/>
    </row>
    <row r="66" spans="2:15" x14ac:dyDescent="0.45">
      <c r="B66" s="41"/>
      <c r="C66" s="86"/>
      <c r="D66" s="53" t="s">
        <v>102</v>
      </c>
      <c r="E66" s="51" t="s">
        <v>6</v>
      </c>
      <c r="F66" s="68">
        <v>0.75</v>
      </c>
      <c r="G66" s="73"/>
      <c r="H66" s="73"/>
      <c r="I66" s="44"/>
      <c r="J66" s="44"/>
      <c r="K66" s="45"/>
      <c r="L66" s="44"/>
      <c r="M66" s="44"/>
      <c r="N66" s="44"/>
      <c r="O66" s="44"/>
    </row>
    <row r="67" spans="2:15" x14ac:dyDescent="0.45">
      <c r="B67" s="41"/>
      <c r="C67" s="87" t="s">
        <v>84</v>
      </c>
      <c r="D67" s="53" t="s">
        <v>2</v>
      </c>
      <c r="E67" s="51" t="s">
        <v>3</v>
      </c>
      <c r="F67" s="54">
        <v>10</v>
      </c>
      <c r="G67" s="89">
        <f>F67*( 682.7475973746*F68^-0.7706592506)/1000</f>
        <v>12.421069082575404</v>
      </c>
      <c r="H67" s="73"/>
      <c r="I67" s="44"/>
      <c r="J67" s="44"/>
      <c r="K67" s="45"/>
      <c r="L67" s="44"/>
      <c r="M67" s="44"/>
      <c r="N67" s="44"/>
      <c r="O67" s="44"/>
    </row>
    <row r="68" spans="2:15" ht="15" hidden="1" customHeight="1" x14ac:dyDescent="0.45">
      <c r="B68" s="41"/>
      <c r="C68" s="88"/>
      <c r="D68" s="53" t="s">
        <v>4</v>
      </c>
      <c r="E68" s="51" t="s">
        <v>5</v>
      </c>
      <c r="F68" s="52">
        <v>0.46</v>
      </c>
      <c r="G68" s="89"/>
      <c r="H68" s="73"/>
      <c r="I68" s="44"/>
      <c r="J68" s="44"/>
      <c r="K68" s="45"/>
      <c r="L68" s="44"/>
      <c r="M68" s="44"/>
      <c r="N68" s="44"/>
      <c r="O68" s="44"/>
    </row>
    <row r="69" spans="2:15" x14ac:dyDescent="0.45">
      <c r="B69" s="41"/>
      <c r="C69" s="61"/>
      <c r="E69" s="61"/>
      <c r="F69" s="62"/>
      <c r="G69" s="61"/>
      <c r="H69" s="61"/>
      <c r="I69" s="44"/>
      <c r="J69" s="44"/>
      <c r="K69" s="45"/>
      <c r="L69" s="44"/>
      <c r="M69" s="44"/>
      <c r="N69" s="44"/>
      <c r="O69" s="44"/>
    </row>
    <row r="70" spans="2:15" x14ac:dyDescent="0.45">
      <c r="B70" s="41"/>
      <c r="C70" s="65" t="s">
        <v>94</v>
      </c>
      <c r="D70" s="65"/>
      <c r="E70" s="44"/>
      <c r="F70" s="46"/>
      <c r="G70" s="44"/>
      <c r="H70" s="44"/>
      <c r="I70" s="44"/>
      <c r="J70" s="44"/>
      <c r="K70" s="45"/>
      <c r="L70" s="44"/>
      <c r="M70" s="44"/>
      <c r="N70" s="44"/>
      <c r="O70" s="44"/>
    </row>
    <row r="71" spans="2:15" x14ac:dyDescent="0.45">
      <c r="B71" s="41"/>
      <c r="C71" s="65" t="s">
        <v>108</v>
      </c>
      <c r="D71" s="65"/>
      <c r="E71" s="44"/>
      <c r="F71" s="46"/>
      <c r="G71" s="44"/>
      <c r="H71" s="44"/>
      <c r="I71" s="44"/>
      <c r="J71" s="44"/>
      <c r="K71" s="45"/>
      <c r="L71" s="44"/>
      <c r="M71" s="44"/>
      <c r="N71" s="44"/>
      <c r="O71" s="44"/>
    </row>
    <row r="72" spans="2:15" ht="14.65" thickBot="1" x14ac:dyDescent="0.5">
      <c r="B72" s="43"/>
      <c r="C72" s="48"/>
      <c r="D72" s="48"/>
      <c r="E72" s="48"/>
      <c r="F72" s="49"/>
      <c r="G72" s="48"/>
      <c r="H72" s="48"/>
      <c r="I72" s="48"/>
      <c r="J72" s="48"/>
      <c r="K72" s="50"/>
      <c r="L72" s="44"/>
      <c r="M72" s="44"/>
      <c r="N72" s="44"/>
      <c r="O72" s="44"/>
    </row>
    <row r="73" spans="2:15" x14ac:dyDescent="0.45">
      <c r="B73" s="80" t="s">
        <v>96</v>
      </c>
      <c r="C73" s="81"/>
      <c r="D73" s="81"/>
      <c r="E73" s="81"/>
      <c r="F73" s="81"/>
      <c r="G73" s="81"/>
      <c r="H73" s="81"/>
      <c r="I73" s="81"/>
      <c r="J73" s="81"/>
      <c r="K73" s="82"/>
      <c r="L73" s="44"/>
      <c r="M73" s="44"/>
      <c r="N73" s="44"/>
      <c r="O73" s="44"/>
    </row>
    <row r="74" spans="2:15" x14ac:dyDescent="0.45">
      <c r="B74" s="83"/>
      <c r="C74" s="84"/>
      <c r="D74" s="84"/>
      <c r="E74" s="84"/>
      <c r="F74" s="84"/>
      <c r="G74" s="84"/>
      <c r="H74" s="84"/>
      <c r="I74" s="84"/>
      <c r="J74" s="84"/>
      <c r="K74" s="85"/>
    </row>
    <row r="75" spans="2:15" x14ac:dyDescent="0.45">
      <c r="B75" s="41"/>
      <c r="C75" s="44"/>
      <c r="D75" s="44"/>
      <c r="E75" s="44"/>
      <c r="F75" s="46"/>
      <c r="G75" s="44"/>
      <c r="H75" s="44"/>
      <c r="I75" s="44"/>
      <c r="J75" s="44"/>
      <c r="K75" s="45"/>
    </row>
    <row r="76" spans="2:15" x14ac:dyDescent="0.45">
      <c r="B76" s="41"/>
      <c r="C76" s="44"/>
      <c r="D76" s="44"/>
      <c r="E76" s="44"/>
      <c r="F76" s="46"/>
      <c r="G76" s="44"/>
      <c r="H76" s="44"/>
      <c r="I76" s="44"/>
      <c r="J76" s="44"/>
      <c r="K76" s="45"/>
    </row>
    <row r="77" spans="2:15" x14ac:dyDescent="0.45">
      <c r="B77" s="41"/>
      <c r="C77" s="44"/>
      <c r="D77" s="44"/>
      <c r="E77" s="44"/>
      <c r="F77" s="46"/>
      <c r="G77" s="44"/>
      <c r="H77" s="44"/>
      <c r="I77" s="44"/>
      <c r="J77" s="44"/>
      <c r="K77" s="45"/>
    </row>
    <row r="78" spans="2:15" x14ac:dyDescent="0.45">
      <c r="B78" s="41"/>
      <c r="C78" s="44"/>
      <c r="D78" s="44"/>
      <c r="E78" s="44"/>
      <c r="F78" s="46"/>
      <c r="G78" s="44"/>
      <c r="H78" s="44"/>
      <c r="I78" s="44"/>
      <c r="J78" s="44"/>
      <c r="K78" s="45"/>
    </row>
    <row r="79" spans="2:15" x14ac:dyDescent="0.45">
      <c r="B79" s="41"/>
      <c r="C79" s="44"/>
      <c r="D79" s="44"/>
      <c r="E79" s="44"/>
      <c r="F79" s="46"/>
      <c r="G79" s="44"/>
      <c r="H79" s="44"/>
      <c r="I79" s="44"/>
      <c r="J79" s="44"/>
      <c r="K79" s="45"/>
    </row>
    <row r="80" spans="2:15" x14ac:dyDescent="0.45">
      <c r="B80" s="41"/>
      <c r="C80" s="44"/>
      <c r="D80" s="44"/>
      <c r="E80" s="44"/>
      <c r="F80" s="46"/>
      <c r="G80" s="44"/>
      <c r="H80" s="44"/>
      <c r="I80" s="44"/>
      <c r="J80" s="44"/>
      <c r="K80" s="45"/>
    </row>
    <row r="81" spans="2:11" x14ac:dyDescent="0.45">
      <c r="B81" s="41"/>
      <c r="C81" s="44"/>
      <c r="D81" s="44"/>
      <c r="E81" s="44"/>
      <c r="F81" s="46"/>
      <c r="G81" s="44"/>
      <c r="H81" s="44"/>
      <c r="I81" s="44"/>
      <c r="J81" s="44"/>
      <c r="K81" s="45"/>
    </row>
    <row r="82" spans="2:11" x14ac:dyDescent="0.45">
      <c r="B82" s="41"/>
      <c r="C82" s="44"/>
      <c r="D82" s="44"/>
      <c r="E82" s="44"/>
      <c r="F82" s="46"/>
      <c r="G82" s="44"/>
      <c r="H82" s="44"/>
      <c r="I82" s="44"/>
      <c r="J82" s="44"/>
      <c r="K82" s="45"/>
    </row>
    <row r="83" spans="2:11" x14ac:dyDescent="0.45">
      <c r="B83" s="41"/>
      <c r="C83" s="44"/>
      <c r="D83" s="44"/>
      <c r="E83" s="44"/>
      <c r="F83" s="47"/>
      <c r="G83" s="44"/>
      <c r="H83" s="44"/>
      <c r="I83" s="44"/>
      <c r="J83" s="44"/>
      <c r="K83" s="45"/>
    </row>
    <row r="84" spans="2:11" x14ac:dyDescent="0.45">
      <c r="B84" s="41"/>
      <c r="C84" s="64" t="s">
        <v>98</v>
      </c>
      <c r="D84" s="53" t="s">
        <v>2</v>
      </c>
      <c r="E84" s="51" t="s">
        <v>3</v>
      </c>
      <c r="F84" s="54">
        <v>10</v>
      </c>
      <c r="G84" s="60">
        <f>F84*( 682.7475973746*Notice!C28^-0.7706592506)/1000</f>
        <v>0.9748018212281766</v>
      </c>
      <c r="H84" s="73">
        <f>G84+G85+G88</f>
        <v>8.7035142151260878</v>
      </c>
      <c r="I84" s="44"/>
      <c r="J84" s="44"/>
      <c r="K84" s="45"/>
    </row>
    <row r="85" spans="2:11" x14ac:dyDescent="0.45">
      <c r="B85" s="41"/>
      <c r="C85" s="86" t="s">
        <v>101</v>
      </c>
      <c r="D85" s="53" t="s">
        <v>2</v>
      </c>
      <c r="E85" s="51" t="s">
        <v>3</v>
      </c>
      <c r="F85" s="54">
        <v>170</v>
      </c>
      <c r="G85" s="73">
        <f>(1-F87)*F85*(13149.1192355631*F86^(-0.6985820313))/1000</f>
        <v>6.753910572669735</v>
      </c>
      <c r="H85" s="73"/>
      <c r="I85" s="44"/>
      <c r="J85" s="44"/>
      <c r="K85" s="45"/>
    </row>
    <row r="86" spans="2:11" x14ac:dyDescent="0.45">
      <c r="B86" s="41"/>
      <c r="C86" s="86"/>
      <c r="D86" s="53" t="s">
        <v>91</v>
      </c>
      <c r="E86" s="51" t="s">
        <v>5</v>
      </c>
      <c r="F86" s="66">
        <v>1500</v>
      </c>
      <c r="G86" s="73"/>
      <c r="H86" s="73"/>
      <c r="I86" s="44"/>
      <c r="J86" s="44"/>
      <c r="K86" s="45"/>
    </row>
    <row r="87" spans="2:11" x14ac:dyDescent="0.45">
      <c r="B87" s="41"/>
      <c r="C87" s="86"/>
      <c r="D87" s="53" t="s">
        <v>102</v>
      </c>
      <c r="E87" s="51" t="s">
        <v>6</v>
      </c>
      <c r="F87" s="68">
        <v>0.5</v>
      </c>
      <c r="G87" s="73"/>
      <c r="H87" s="73"/>
      <c r="I87" s="44"/>
      <c r="J87" s="44"/>
      <c r="K87" s="45"/>
    </row>
    <row r="88" spans="2:11" ht="17.25" customHeight="1" x14ac:dyDescent="0.45">
      <c r="B88" s="41"/>
      <c r="C88" s="64" t="s">
        <v>99</v>
      </c>
      <c r="D88" s="53" t="s">
        <v>2</v>
      </c>
      <c r="E88" s="51" t="s">
        <v>3</v>
      </c>
      <c r="F88" s="54">
        <v>10</v>
      </c>
      <c r="G88" s="60">
        <f>F88*( 682.7475973746*Notice!C28^-0.7706592506)/1000</f>
        <v>0.9748018212281766</v>
      </c>
      <c r="H88" s="73"/>
      <c r="I88" s="44"/>
      <c r="J88" s="44"/>
      <c r="K88" s="45"/>
    </row>
    <row r="89" spans="2:11" x14ac:dyDescent="0.45">
      <c r="B89" s="41"/>
      <c r="C89" s="61"/>
      <c r="E89" s="61"/>
      <c r="F89" s="62"/>
      <c r="G89" s="61"/>
      <c r="H89" s="61"/>
      <c r="I89" s="44"/>
      <c r="J89" s="44"/>
      <c r="K89" s="45"/>
    </row>
    <row r="90" spans="2:11" x14ac:dyDescent="0.45">
      <c r="B90" s="41"/>
      <c r="C90" s="65" t="s">
        <v>97</v>
      </c>
      <c r="D90" s="65"/>
      <c r="E90" s="44"/>
      <c r="F90" s="46"/>
      <c r="G90" s="44"/>
      <c r="H90" s="44"/>
      <c r="I90" s="44"/>
      <c r="J90" s="44"/>
      <c r="K90" s="45"/>
    </row>
    <row r="91" spans="2:11" x14ac:dyDescent="0.45">
      <c r="B91" s="41"/>
      <c r="C91" s="65" t="s">
        <v>109</v>
      </c>
      <c r="D91" s="65"/>
      <c r="E91" s="44"/>
      <c r="F91" s="46"/>
      <c r="G91" s="44"/>
      <c r="H91" s="44"/>
      <c r="I91" s="44"/>
      <c r="J91" s="44"/>
      <c r="K91" s="45"/>
    </row>
    <row r="92" spans="2:11" ht="14.65" thickBot="1" x14ac:dyDescent="0.5">
      <c r="B92" s="43"/>
      <c r="C92" s="48"/>
      <c r="D92" s="48"/>
      <c r="E92" s="48"/>
      <c r="F92" s="49"/>
      <c r="G92" s="48"/>
      <c r="H92" s="48"/>
      <c r="I92" s="48"/>
      <c r="J92" s="48"/>
      <c r="K92" s="50"/>
    </row>
  </sheetData>
  <sheetProtection algorithmName="SHA-512" hashValue="1R93XaSgtvLDliEpFtqUfArCiol38XOamKx64Tt9AObekM1QhCoXwxg3Rz/mbiG9YBA3X+2D8N6kmYjApR1PgQ==" saltValue="POf/mTAAbMnFKGZ2nteDIA==" spinCount="100000" sheet="1" objects="1" scenarios="1"/>
  <dataConsolidate/>
  <mergeCells count="18">
    <mergeCell ref="H84:H88"/>
    <mergeCell ref="C85:C87"/>
    <mergeCell ref="G85:G87"/>
    <mergeCell ref="B49:K50"/>
    <mergeCell ref="C64:C66"/>
    <mergeCell ref="G64:G66"/>
    <mergeCell ref="C67:C68"/>
    <mergeCell ref="G67:G68"/>
    <mergeCell ref="C62:C63"/>
    <mergeCell ref="G62:G63"/>
    <mergeCell ref="B51:K52"/>
    <mergeCell ref="G43:H43"/>
    <mergeCell ref="H29:H31"/>
    <mergeCell ref="H62:H68"/>
    <mergeCell ref="B16:K17"/>
    <mergeCell ref="B73:K74"/>
    <mergeCell ref="B18:K19"/>
    <mergeCell ref="B34:K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BBB1F-E5B0-4E2B-8406-0AD9FB6216CE}">
  <dimension ref="B2:P113"/>
  <sheetViews>
    <sheetView showGridLines="0" topLeftCell="A13" zoomScale="80" zoomScaleNormal="80" zoomScaleSheetLayoutView="120" workbookViewId="0">
      <selection activeCell="I93" sqref="I93"/>
    </sheetView>
  </sheetViews>
  <sheetFormatPr baseColWidth="10" defaultColWidth="68" defaultRowHeight="14.25" x14ac:dyDescent="0.45"/>
  <cols>
    <col min="1" max="1" width="20.3984375" customWidth="1"/>
    <col min="2" max="2" width="90.86328125" customWidth="1"/>
    <col min="3" max="3" width="24.73046875" style="4" bestFit="1" customWidth="1"/>
    <col min="4" max="4" width="27.265625" style="3" customWidth="1"/>
    <col min="5" max="5" width="28" style="5" bestFit="1" customWidth="1"/>
    <col min="6" max="6" width="23.3984375" customWidth="1"/>
    <col min="7" max="7" width="66" customWidth="1"/>
    <col min="8" max="8" width="17.265625" customWidth="1"/>
    <col min="9" max="9" width="70.265625" bestFit="1" customWidth="1"/>
    <col min="10" max="10" width="49.59765625" bestFit="1" customWidth="1"/>
    <col min="11" max="11" width="39.86328125" customWidth="1"/>
    <col min="12" max="12" width="55" customWidth="1"/>
    <col min="13" max="13" width="22.265625" bestFit="1" customWidth="1"/>
    <col min="14" max="14" width="5.265625" bestFit="1" customWidth="1"/>
  </cols>
  <sheetData>
    <row r="2" spans="2:16" ht="28.5" x14ac:dyDescent="0.85">
      <c r="B2" s="91" t="s">
        <v>78</v>
      </c>
      <c r="C2" s="91"/>
      <c r="D2" s="91"/>
      <c r="E2" s="91"/>
      <c r="F2" s="91"/>
      <c r="G2" s="91"/>
      <c r="I2" s="91" t="s">
        <v>7</v>
      </c>
      <c r="J2" s="91"/>
      <c r="K2" s="91"/>
      <c r="L2" s="91"/>
      <c r="M2" s="91"/>
    </row>
    <row r="3" spans="2:16" ht="18" customHeight="1" x14ac:dyDescent="0.45">
      <c r="B3" s="97" t="s">
        <v>8</v>
      </c>
      <c r="C3" s="97"/>
      <c r="D3" s="97"/>
      <c r="E3" s="97"/>
      <c r="F3" s="97"/>
      <c r="G3" s="97"/>
      <c r="I3" s="97" t="s">
        <v>9</v>
      </c>
      <c r="J3" s="97"/>
      <c r="K3" s="97"/>
      <c r="L3" s="97"/>
      <c r="M3" s="97"/>
      <c r="N3" s="33"/>
      <c r="O3" s="33"/>
      <c r="P3" s="33"/>
    </row>
    <row r="4" spans="2:16" ht="18.75" customHeight="1" x14ac:dyDescent="0.45">
      <c r="B4" s="97"/>
      <c r="C4" s="97"/>
      <c r="D4" s="97"/>
      <c r="E4" s="97"/>
      <c r="F4" s="97"/>
      <c r="G4" s="97"/>
      <c r="I4" s="97"/>
      <c r="J4" s="97"/>
      <c r="K4" s="97"/>
      <c r="L4" s="97"/>
      <c r="M4" s="97"/>
      <c r="N4" s="33"/>
      <c r="O4" s="33"/>
      <c r="P4" s="33"/>
    </row>
    <row r="5" spans="2:16" ht="18" x14ac:dyDescent="0.55000000000000004">
      <c r="B5" s="19"/>
      <c r="J5" s="19"/>
      <c r="K5" s="4"/>
      <c r="L5" s="3"/>
      <c r="M5" s="5"/>
    </row>
    <row r="6" spans="2:16" ht="28.5" x14ac:dyDescent="0.45">
      <c r="C6" s="21" t="s">
        <v>11</v>
      </c>
      <c r="D6" s="22">
        <v>0.66</v>
      </c>
      <c r="E6" s="23"/>
      <c r="I6" s="92" t="s">
        <v>40</v>
      </c>
      <c r="J6" s="92"/>
      <c r="K6" s="31" t="s">
        <v>41</v>
      </c>
      <c r="L6" s="94" t="s">
        <v>42</v>
      </c>
      <c r="M6" s="95"/>
      <c r="N6" s="96"/>
    </row>
    <row r="7" spans="2:16" x14ac:dyDescent="0.45">
      <c r="C7" s="24" t="s">
        <v>12</v>
      </c>
      <c r="D7" s="22">
        <v>2.5099999999999998</v>
      </c>
      <c r="E7" s="23"/>
      <c r="I7" s="6"/>
      <c r="J7" s="6"/>
      <c r="K7" s="8"/>
      <c r="L7" s="6" t="s">
        <v>43</v>
      </c>
      <c r="M7" s="6" t="s">
        <v>12</v>
      </c>
      <c r="N7" s="6" t="s">
        <v>44</v>
      </c>
    </row>
    <row r="8" spans="2:16" x14ac:dyDescent="0.45">
      <c r="C8" s="25" t="s">
        <v>13</v>
      </c>
      <c r="D8" s="22">
        <v>3.16</v>
      </c>
      <c r="E8" s="26">
        <f>D8/0.83</f>
        <v>3.8072289156626509</v>
      </c>
      <c r="I8" s="16" t="s">
        <v>45</v>
      </c>
      <c r="J8" s="7" t="s">
        <v>46</v>
      </c>
      <c r="K8" s="17" t="s">
        <v>47</v>
      </c>
      <c r="L8" s="17">
        <v>0.5</v>
      </c>
      <c r="M8" s="17">
        <v>3.14</v>
      </c>
      <c r="N8" s="17">
        <v>3.64</v>
      </c>
    </row>
    <row r="9" spans="2:16" s="1" customFormat="1" x14ac:dyDescent="0.45">
      <c r="B9"/>
      <c r="C9" s="4"/>
      <c r="D9" s="3"/>
      <c r="E9" s="5"/>
      <c r="F9"/>
      <c r="G9"/>
      <c r="I9" s="16" t="s">
        <v>48</v>
      </c>
      <c r="J9" s="7" t="s">
        <v>49</v>
      </c>
      <c r="K9" s="17" t="s">
        <v>47</v>
      </c>
      <c r="L9" s="17">
        <v>0.68</v>
      </c>
      <c r="M9" s="17">
        <v>3.17</v>
      </c>
      <c r="N9" s="17">
        <v>3.85</v>
      </c>
    </row>
    <row r="10" spans="2:16" x14ac:dyDescent="0.45">
      <c r="B10" s="30" t="s">
        <v>14</v>
      </c>
      <c r="C10" s="32" t="s">
        <v>15</v>
      </c>
      <c r="D10" s="98" t="s">
        <v>16</v>
      </c>
      <c r="E10" s="99"/>
      <c r="F10" s="30" t="s">
        <v>17</v>
      </c>
      <c r="G10" s="31" t="s">
        <v>79</v>
      </c>
      <c r="I10" s="16" t="s">
        <v>50</v>
      </c>
      <c r="J10" s="7" t="s">
        <v>51</v>
      </c>
      <c r="K10" s="17" t="s">
        <v>47</v>
      </c>
      <c r="L10" s="17">
        <v>0.7</v>
      </c>
      <c r="M10" s="17">
        <v>2.81</v>
      </c>
      <c r="N10" s="17">
        <v>3.51</v>
      </c>
    </row>
    <row r="11" spans="2:16" x14ac:dyDescent="0.45">
      <c r="B11" s="7" t="s">
        <v>18</v>
      </c>
      <c r="C11" s="9">
        <v>0.26</v>
      </c>
      <c r="D11" s="10">
        <v>0.16</v>
      </c>
      <c r="E11" s="11"/>
      <c r="F11" s="12">
        <f t="shared" ref="F11:F32" si="0">$D$8</f>
        <v>3.16</v>
      </c>
      <c r="G11" s="13">
        <f>1000*(D11+E11)*F11/C11</f>
        <v>1944.6153846153845</v>
      </c>
      <c r="I11" s="93" t="s">
        <v>52</v>
      </c>
      <c r="J11" s="7" t="s">
        <v>53</v>
      </c>
      <c r="K11" s="17" t="s">
        <v>47</v>
      </c>
      <c r="L11" s="17">
        <v>0.49</v>
      </c>
      <c r="M11" s="17">
        <v>2.95</v>
      </c>
      <c r="N11" s="17">
        <v>3.44</v>
      </c>
    </row>
    <row r="12" spans="2:16" x14ac:dyDescent="0.45">
      <c r="B12" s="7" t="s">
        <v>19</v>
      </c>
      <c r="C12" s="9">
        <v>0.46</v>
      </c>
      <c r="D12" s="10">
        <v>0.16</v>
      </c>
      <c r="E12" s="11"/>
      <c r="F12" s="12">
        <f t="shared" si="0"/>
        <v>3.16</v>
      </c>
      <c r="G12" s="13">
        <f t="shared" ref="G12:G32" si="1">1000*(D12+E12)*F12/C12</f>
        <v>1099.1304347826087</v>
      </c>
      <c r="I12" s="93"/>
      <c r="J12" s="7" t="s">
        <v>54</v>
      </c>
      <c r="K12" s="17" t="s">
        <v>47</v>
      </c>
      <c r="L12" s="17">
        <v>0.49</v>
      </c>
      <c r="M12" s="17">
        <v>2.98</v>
      </c>
      <c r="N12" s="17">
        <v>3.47</v>
      </c>
    </row>
    <row r="13" spans="2:16" x14ac:dyDescent="0.45">
      <c r="B13" s="7" t="s">
        <v>20</v>
      </c>
      <c r="C13" s="9">
        <v>2.5</v>
      </c>
      <c r="D13" s="10">
        <v>0.27</v>
      </c>
      <c r="E13" s="11"/>
      <c r="F13" s="12">
        <f t="shared" si="0"/>
        <v>3.16</v>
      </c>
      <c r="G13" s="13">
        <f t="shared" si="1"/>
        <v>341.28000000000003</v>
      </c>
    </row>
    <row r="14" spans="2:16" x14ac:dyDescent="0.45">
      <c r="B14" s="7" t="s">
        <v>21</v>
      </c>
      <c r="C14" s="9">
        <v>6</v>
      </c>
      <c r="D14" s="10">
        <v>0.34200000000000003</v>
      </c>
      <c r="E14" s="11"/>
      <c r="F14" s="12">
        <f t="shared" si="0"/>
        <v>3.16</v>
      </c>
      <c r="G14" s="13">
        <f t="shared" si="1"/>
        <v>180.12</v>
      </c>
    </row>
    <row r="15" spans="2:16" ht="28.5" x14ac:dyDescent="0.45">
      <c r="B15" s="7" t="s">
        <v>22</v>
      </c>
      <c r="C15" s="9">
        <v>2.5</v>
      </c>
      <c r="D15" s="10">
        <v>0.27</v>
      </c>
      <c r="E15" s="11"/>
      <c r="F15" s="12">
        <f t="shared" si="0"/>
        <v>3.16</v>
      </c>
      <c r="G15" s="13">
        <f t="shared" si="1"/>
        <v>341.28000000000003</v>
      </c>
      <c r="I15" s="31" t="s">
        <v>55</v>
      </c>
      <c r="J15" s="30"/>
      <c r="K15" s="30" t="s">
        <v>56</v>
      </c>
      <c r="L15" s="30" t="s">
        <v>57</v>
      </c>
      <c r="M15" s="30"/>
    </row>
    <row r="16" spans="2:16" x14ac:dyDescent="0.45">
      <c r="B16" s="7" t="s">
        <v>23</v>
      </c>
      <c r="C16" s="9">
        <v>7.1</v>
      </c>
      <c r="D16" s="10">
        <v>0.34200000000000003</v>
      </c>
      <c r="E16" s="11">
        <v>7.0000000000000001E-3</v>
      </c>
      <c r="F16" s="12">
        <f t="shared" si="0"/>
        <v>3.16</v>
      </c>
      <c r="G16" s="13">
        <f t="shared" si="1"/>
        <v>155.32957746478877</v>
      </c>
      <c r="I16" s="7" t="s">
        <v>58</v>
      </c>
      <c r="J16" s="27">
        <v>12800</v>
      </c>
      <c r="K16" s="28">
        <v>39.200000000000003</v>
      </c>
      <c r="L16" s="28"/>
      <c r="M16" s="29">
        <f t="shared" ref="M16:M35" si="2">1000*(K16*$N$8+L16*$N$9)/J16</f>
        <v>11.147500000000003</v>
      </c>
    </row>
    <row r="17" spans="2:14" x14ac:dyDescent="0.45">
      <c r="B17" s="7" t="s">
        <v>24</v>
      </c>
      <c r="C17" s="9">
        <v>3.3</v>
      </c>
      <c r="D17" s="10">
        <v>0.27</v>
      </c>
      <c r="E17" s="11">
        <v>5.5E-2</v>
      </c>
      <c r="F17" s="12">
        <f t="shared" si="0"/>
        <v>3.16</v>
      </c>
      <c r="G17" s="13">
        <f t="shared" si="1"/>
        <v>311.21212121212125</v>
      </c>
      <c r="I17" s="7" t="s">
        <v>59</v>
      </c>
      <c r="J17" s="27">
        <v>24700</v>
      </c>
      <c r="K17" s="28">
        <v>39.700000000000003</v>
      </c>
      <c r="L17" s="28"/>
      <c r="M17" s="29">
        <f t="shared" si="2"/>
        <v>5.850526315789474</v>
      </c>
    </row>
    <row r="18" spans="2:14" x14ac:dyDescent="0.45">
      <c r="B18" s="7" t="s">
        <v>25</v>
      </c>
      <c r="C18" s="9">
        <v>0.9</v>
      </c>
      <c r="D18" s="10">
        <v>0.22</v>
      </c>
      <c r="E18" s="11"/>
      <c r="F18" s="12">
        <f t="shared" si="0"/>
        <v>3.16</v>
      </c>
      <c r="G18" s="13">
        <f t="shared" si="1"/>
        <v>772.44444444444446</v>
      </c>
      <c r="I18" s="7" t="s">
        <v>60</v>
      </c>
      <c r="J18" s="27">
        <v>33000</v>
      </c>
      <c r="K18" s="28">
        <v>49.4</v>
      </c>
      <c r="L18" s="28"/>
      <c r="M18" s="29">
        <f t="shared" si="2"/>
        <v>5.448969696969697</v>
      </c>
    </row>
    <row r="19" spans="2:14" x14ac:dyDescent="0.45">
      <c r="B19" s="7" t="s">
        <v>26</v>
      </c>
      <c r="C19" s="9">
        <v>1.8</v>
      </c>
      <c r="D19" s="10">
        <v>0.24</v>
      </c>
      <c r="E19" s="11"/>
      <c r="F19" s="12">
        <f t="shared" si="0"/>
        <v>3.16</v>
      </c>
      <c r="G19" s="13">
        <f t="shared" si="1"/>
        <v>421.33333333333337</v>
      </c>
      <c r="I19" s="7" t="s">
        <v>61</v>
      </c>
      <c r="J19" s="27">
        <v>79600</v>
      </c>
      <c r="K19" s="28">
        <v>79.8</v>
      </c>
      <c r="L19" s="28"/>
      <c r="M19" s="29">
        <f t="shared" si="2"/>
        <v>3.6491457286432163</v>
      </c>
    </row>
    <row r="20" spans="2:14" x14ac:dyDescent="0.45">
      <c r="B20" s="7" t="s">
        <v>27</v>
      </c>
      <c r="C20" s="9">
        <v>6</v>
      </c>
      <c r="D20" s="10">
        <v>0.30499999999999999</v>
      </c>
      <c r="E20" s="11"/>
      <c r="F20" s="12">
        <f t="shared" si="0"/>
        <v>3.16</v>
      </c>
      <c r="G20" s="13">
        <f t="shared" si="1"/>
        <v>160.63333333333335</v>
      </c>
      <c r="I20" s="7" t="s">
        <v>62</v>
      </c>
      <c r="J20" s="27">
        <v>7990</v>
      </c>
      <c r="K20" s="28">
        <v>55</v>
      </c>
      <c r="L20" s="28">
        <v>0.5</v>
      </c>
      <c r="M20" s="29">
        <f t="shared" si="2"/>
        <v>25.297246558197752</v>
      </c>
      <c r="N20" s="1"/>
    </row>
    <row r="21" spans="2:14" x14ac:dyDescent="0.45">
      <c r="B21" s="7" t="s">
        <v>28</v>
      </c>
      <c r="C21" s="9">
        <v>6</v>
      </c>
      <c r="D21" s="10">
        <v>0.37</v>
      </c>
      <c r="E21" s="11"/>
      <c r="F21" s="12">
        <f t="shared" si="0"/>
        <v>3.16</v>
      </c>
      <c r="G21" s="13">
        <f t="shared" si="1"/>
        <v>194.86666666666667</v>
      </c>
      <c r="I21" s="7" t="s">
        <v>63</v>
      </c>
      <c r="J21" s="27">
        <v>15500</v>
      </c>
      <c r="K21" s="28">
        <v>76</v>
      </c>
      <c r="L21" s="28">
        <v>3.4</v>
      </c>
      <c r="M21" s="29">
        <f t="shared" si="2"/>
        <v>18.692258064516125</v>
      </c>
    </row>
    <row r="22" spans="2:14" x14ac:dyDescent="0.45">
      <c r="B22" s="7" t="s">
        <v>29</v>
      </c>
      <c r="C22" s="9">
        <v>12.5</v>
      </c>
      <c r="D22" s="10">
        <v>0.34200000000000003</v>
      </c>
      <c r="E22" s="11"/>
      <c r="F22" s="12">
        <f t="shared" si="0"/>
        <v>3.16</v>
      </c>
      <c r="G22" s="13">
        <f t="shared" si="1"/>
        <v>86.457599999999999</v>
      </c>
      <c r="I22" s="7" t="s">
        <v>64</v>
      </c>
      <c r="J22" s="27">
        <v>48700</v>
      </c>
      <c r="K22" s="28">
        <v>72.5</v>
      </c>
      <c r="L22" s="28"/>
      <c r="M22" s="29">
        <f t="shared" si="2"/>
        <v>5.4188911704312126</v>
      </c>
    </row>
    <row r="23" spans="2:14" x14ac:dyDescent="0.45">
      <c r="B23" s="7" t="s">
        <v>30</v>
      </c>
      <c r="C23" s="9">
        <v>12.5</v>
      </c>
      <c r="D23" s="10">
        <v>0.33800000000000002</v>
      </c>
      <c r="E23" s="11"/>
      <c r="F23" s="12">
        <f t="shared" si="0"/>
        <v>3.16</v>
      </c>
      <c r="G23" s="13">
        <f t="shared" si="1"/>
        <v>85.446400000000011</v>
      </c>
      <c r="I23" s="7" t="s">
        <v>65</v>
      </c>
      <c r="J23" s="27">
        <v>144000</v>
      </c>
      <c r="K23" s="28">
        <v>133</v>
      </c>
      <c r="L23" s="28"/>
      <c r="M23" s="29">
        <f t="shared" si="2"/>
        <v>3.3619444444444446</v>
      </c>
    </row>
    <row r="24" spans="2:14" x14ac:dyDescent="0.45">
      <c r="B24" s="7" t="s">
        <v>31</v>
      </c>
      <c r="C24" s="9">
        <v>12.5</v>
      </c>
      <c r="D24" s="10">
        <v>0.379</v>
      </c>
      <c r="E24" s="11"/>
      <c r="F24" s="12">
        <f t="shared" si="0"/>
        <v>3.16</v>
      </c>
      <c r="G24" s="13">
        <f t="shared" si="1"/>
        <v>95.811200000000014</v>
      </c>
      <c r="I24" s="7" t="s">
        <v>66</v>
      </c>
      <c r="J24" s="27">
        <v>1830</v>
      </c>
      <c r="K24" s="28">
        <v>25.9</v>
      </c>
      <c r="L24" s="28">
        <v>1.5</v>
      </c>
      <c r="M24" s="29">
        <f t="shared" si="2"/>
        <v>54.672677595628414</v>
      </c>
    </row>
    <row r="25" spans="2:14" x14ac:dyDescent="0.45">
      <c r="B25" s="7" t="s">
        <v>32</v>
      </c>
      <c r="C25" s="9">
        <v>12.5</v>
      </c>
      <c r="D25" s="10">
        <v>0.33200000000000002</v>
      </c>
      <c r="E25" s="11">
        <v>7.0000000000000007E-2</v>
      </c>
      <c r="F25" s="12">
        <f t="shared" si="0"/>
        <v>3.16</v>
      </c>
      <c r="G25" s="13">
        <f t="shared" si="1"/>
        <v>101.62560000000002</v>
      </c>
      <c r="I25" s="7" t="s">
        <v>67</v>
      </c>
      <c r="J25" s="27">
        <v>22300</v>
      </c>
      <c r="K25" s="28">
        <v>90</v>
      </c>
      <c r="L25" s="28"/>
      <c r="M25" s="29">
        <f t="shared" si="2"/>
        <v>14.690582959641256</v>
      </c>
    </row>
    <row r="26" spans="2:14" x14ac:dyDescent="0.45">
      <c r="B26" s="7" t="s">
        <v>33</v>
      </c>
      <c r="C26" s="9">
        <v>12.5</v>
      </c>
      <c r="D26" s="10">
        <v>0.42699999999999999</v>
      </c>
      <c r="E26" s="11"/>
      <c r="F26" s="12">
        <f t="shared" si="0"/>
        <v>3.16</v>
      </c>
      <c r="G26" s="13">
        <f t="shared" si="1"/>
        <v>107.94560000000001</v>
      </c>
      <c r="I26" s="7" t="s">
        <v>68</v>
      </c>
      <c r="J26" s="27">
        <v>2630</v>
      </c>
      <c r="K26" s="28"/>
      <c r="L26" s="28">
        <v>12.8</v>
      </c>
      <c r="M26" s="29">
        <f t="shared" si="2"/>
        <v>18.737642585551331</v>
      </c>
    </row>
    <row r="27" spans="2:14" x14ac:dyDescent="0.45">
      <c r="B27" s="7" t="s">
        <v>34</v>
      </c>
      <c r="C27" s="9">
        <v>12.5</v>
      </c>
      <c r="D27" s="10">
        <v>0.40500000000000003</v>
      </c>
      <c r="E27" s="11"/>
      <c r="F27" s="12">
        <f t="shared" si="0"/>
        <v>3.16</v>
      </c>
      <c r="G27" s="13">
        <f t="shared" si="1"/>
        <v>102.384</v>
      </c>
      <c r="I27" s="7" t="s">
        <v>69</v>
      </c>
      <c r="J27" s="27">
        <v>3650</v>
      </c>
      <c r="K27" s="28">
        <v>32.299999999999997</v>
      </c>
      <c r="L27" s="28">
        <v>0.8</v>
      </c>
      <c r="M27" s="29">
        <f t="shared" si="2"/>
        <v>33.055342465753419</v>
      </c>
    </row>
    <row r="28" spans="2:14" x14ac:dyDescent="0.45">
      <c r="B28" s="7" t="s">
        <v>35</v>
      </c>
      <c r="C28" s="9">
        <v>12.5</v>
      </c>
      <c r="D28" s="10">
        <v>0.373</v>
      </c>
      <c r="E28" s="11"/>
      <c r="F28" s="12">
        <f t="shared" si="0"/>
        <v>3.16</v>
      </c>
      <c r="G28" s="13">
        <f t="shared" si="1"/>
        <v>94.29440000000001</v>
      </c>
      <c r="I28" s="7" t="s">
        <v>70</v>
      </c>
      <c r="J28" s="27">
        <v>11000</v>
      </c>
      <c r="K28" s="28">
        <v>66.3</v>
      </c>
      <c r="L28" s="28"/>
      <c r="M28" s="29">
        <f t="shared" si="2"/>
        <v>21.939272727272726</v>
      </c>
    </row>
    <row r="29" spans="2:14" x14ac:dyDescent="0.45">
      <c r="B29" s="7" t="s">
        <v>36</v>
      </c>
      <c r="C29" s="9">
        <v>12.5</v>
      </c>
      <c r="D29" s="10">
        <v>0.35299999999999998</v>
      </c>
      <c r="E29" s="11"/>
      <c r="F29" s="12">
        <f t="shared" si="0"/>
        <v>3.16</v>
      </c>
      <c r="G29" s="13">
        <f t="shared" si="1"/>
        <v>89.238399999999999</v>
      </c>
      <c r="I29" s="7" t="s">
        <v>71</v>
      </c>
      <c r="J29" s="27">
        <v>18500</v>
      </c>
      <c r="K29" s="28">
        <v>103.7</v>
      </c>
      <c r="L29" s="28"/>
      <c r="M29" s="29">
        <f t="shared" si="2"/>
        <v>20.403675675675675</v>
      </c>
    </row>
    <row r="30" spans="2:14" x14ac:dyDescent="0.45">
      <c r="B30" s="7" t="s">
        <v>37</v>
      </c>
      <c r="C30" s="14">
        <v>2.8</v>
      </c>
      <c r="D30" s="10">
        <v>0.16</v>
      </c>
      <c r="E30" s="11"/>
      <c r="F30" s="12">
        <f t="shared" si="0"/>
        <v>3.16</v>
      </c>
      <c r="G30" s="15">
        <f t="shared" si="1"/>
        <v>180.57142857142858</v>
      </c>
      <c r="I30" s="7" t="s">
        <v>72</v>
      </c>
      <c r="J30" s="27">
        <v>46400</v>
      </c>
      <c r="K30" s="28">
        <v>174</v>
      </c>
      <c r="L30" s="28"/>
      <c r="M30" s="29">
        <f t="shared" si="2"/>
        <v>13.65</v>
      </c>
    </row>
    <row r="31" spans="2:14" x14ac:dyDescent="0.45">
      <c r="B31" s="7" t="s">
        <v>38</v>
      </c>
      <c r="C31" s="14">
        <v>15.8</v>
      </c>
      <c r="D31" s="10">
        <v>0.27</v>
      </c>
      <c r="E31" s="11"/>
      <c r="F31" s="12">
        <f t="shared" si="0"/>
        <v>3.16</v>
      </c>
      <c r="G31" s="15">
        <f t="shared" si="1"/>
        <v>54</v>
      </c>
      <c r="I31" s="7" t="s">
        <v>73</v>
      </c>
      <c r="J31" s="27">
        <v>74900</v>
      </c>
      <c r="K31" s="28">
        <v>210.5</v>
      </c>
      <c r="L31" s="28"/>
      <c r="M31" s="29">
        <f t="shared" si="2"/>
        <v>10.229906542056074</v>
      </c>
    </row>
    <row r="32" spans="2:14" x14ac:dyDescent="0.45">
      <c r="B32" s="7" t="s">
        <v>39</v>
      </c>
      <c r="C32" s="14">
        <v>31.5</v>
      </c>
      <c r="D32" s="10">
        <v>0.34200000000000003</v>
      </c>
      <c r="E32" s="11"/>
      <c r="F32" s="12">
        <f t="shared" si="0"/>
        <v>3.16</v>
      </c>
      <c r="G32" s="15">
        <f t="shared" si="1"/>
        <v>34.308571428571426</v>
      </c>
      <c r="I32" s="7" t="s">
        <v>74</v>
      </c>
      <c r="J32" s="27">
        <v>1290</v>
      </c>
      <c r="K32" s="28">
        <v>18.45</v>
      </c>
      <c r="L32" s="28">
        <v>12.04</v>
      </c>
      <c r="M32" s="29">
        <f t="shared" si="2"/>
        <v>87.993798449612399</v>
      </c>
    </row>
    <row r="33" spans="2:13" x14ac:dyDescent="0.45">
      <c r="B33" s="36" t="s">
        <v>80</v>
      </c>
      <c r="I33" s="7" t="s">
        <v>75</v>
      </c>
      <c r="J33" s="27">
        <v>2350</v>
      </c>
      <c r="K33" s="28">
        <v>33.51</v>
      </c>
      <c r="L33" s="28">
        <v>4.28</v>
      </c>
      <c r="M33" s="29">
        <f t="shared" si="2"/>
        <v>58.916765957446806</v>
      </c>
    </row>
    <row r="34" spans="2:13" x14ac:dyDescent="0.45">
      <c r="I34" s="7" t="s">
        <v>76</v>
      </c>
      <c r="J34" s="27">
        <v>1730</v>
      </c>
      <c r="K34" s="28">
        <v>32.200000000000003</v>
      </c>
      <c r="L34" s="28"/>
      <c r="M34" s="29">
        <f t="shared" si="2"/>
        <v>67.750289017341046</v>
      </c>
    </row>
    <row r="35" spans="2:13" x14ac:dyDescent="0.45">
      <c r="I35" s="7" t="s">
        <v>77</v>
      </c>
      <c r="J35" s="27">
        <v>1970</v>
      </c>
      <c r="K35" s="28">
        <v>54.3</v>
      </c>
      <c r="L35" s="28">
        <v>1.4</v>
      </c>
      <c r="M35" s="29">
        <f t="shared" si="2"/>
        <v>103.06700507614212</v>
      </c>
    </row>
    <row r="36" spans="2:13" x14ac:dyDescent="0.45">
      <c r="I36" s="36" t="s">
        <v>81</v>
      </c>
      <c r="J36" s="38"/>
      <c r="K36" s="39"/>
      <c r="L36" s="39"/>
      <c r="M36" s="40"/>
    </row>
    <row r="37" spans="2:13" x14ac:dyDescent="0.45">
      <c r="I37" s="37"/>
      <c r="J37" s="38"/>
      <c r="K37" s="39"/>
      <c r="L37" s="39"/>
      <c r="M37" s="40"/>
    </row>
    <row r="46" spans="2:13" x14ac:dyDescent="0.45">
      <c r="K46" s="4"/>
      <c r="L46" s="3"/>
      <c r="M46" s="5"/>
    </row>
    <row r="47" spans="2:13" x14ac:dyDescent="0.45">
      <c r="K47" s="4"/>
      <c r="L47" s="3"/>
      <c r="M47" s="5"/>
    </row>
    <row r="48" spans="2:13" x14ac:dyDescent="0.45">
      <c r="K48" s="4"/>
      <c r="L48" s="3"/>
      <c r="M48" s="5"/>
    </row>
    <row r="49" spans="9:13" x14ac:dyDescent="0.45">
      <c r="K49" s="4"/>
      <c r="L49" s="3"/>
      <c r="M49" s="5"/>
    </row>
    <row r="50" spans="9:13" x14ac:dyDescent="0.45">
      <c r="K50" s="4"/>
      <c r="L50" s="3"/>
      <c r="M50" s="5"/>
    </row>
    <row r="51" spans="9:13" x14ac:dyDescent="0.45">
      <c r="K51" s="4"/>
      <c r="L51" s="3"/>
      <c r="M51" s="5"/>
    </row>
    <row r="55" spans="9:13" x14ac:dyDescent="0.45">
      <c r="I55" s="1"/>
    </row>
    <row r="91" spans="3:16" ht="18" x14ac:dyDescent="0.55000000000000004">
      <c r="C91" s="90" t="s">
        <v>10</v>
      </c>
      <c r="D91" s="90"/>
      <c r="E91" s="90"/>
      <c r="F91" s="90"/>
      <c r="G91" s="90"/>
      <c r="H91" s="90"/>
      <c r="J91" s="34" t="s">
        <v>10</v>
      </c>
    </row>
    <row r="92" spans="3:16" ht="18" x14ac:dyDescent="0.55000000000000004">
      <c r="J92" s="34"/>
    </row>
    <row r="95" spans="3:16" ht="18" x14ac:dyDescent="0.55000000000000004">
      <c r="K95" s="35"/>
      <c r="L95" s="35"/>
      <c r="M95" s="35"/>
      <c r="N95" s="35"/>
      <c r="O95" s="35"/>
      <c r="P95" s="35"/>
    </row>
    <row r="97" spans="3:13" x14ac:dyDescent="0.45">
      <c r="J97" s="20"/>
    </row>
    <row r="99" spans="3:13" x14ac:dyDescent="0.45">
      <c r="C99"/>
    </row>
    <row r="107" spans="3:13" x14ac:dyDescent="0.45">
      <c r="K107" s="4"/>
      <c r="L107" s="3"/>
      <c r="M107" s="5"/>
    </row>
    <row r="108" spans="3:13" x14ac:dyDescent="0.45">
      <c r="K108" s="4"/>
      <c r="L108" s="3"/>
      <c r="M108" s="5"/>
    </row>
    <row r="109" spans="3:13" x14ac:dyDescent="0.45">
      <c r="K109" s="4"/>
      <c r="L109" s="3"/>
      <c r="M109" s="5"/>
    </row>
    <row r="111" spans="3:13" x14ac:dyDescent="0.45">
      <c r="K111" s="4"/>
      <c r="L111" s="3"/>
      <c r="M111" s="5"/>
    </row>
    <row r="112" spans="3:13" x14ac:dyDescent="0.45">
      <c r="K112" s="4"/>
      <c r="L112" s="3"/>
      <c r="M112" s="5"/>
    </row>
    <row r="113" spans="11:13" x14ac:dyDescent="0.45">
      <c r="K113" s="4"/>
      <c r="L113" s="3"/>
      <c r="M113" s="5"/>
    </row>
  </sheetData>
  <sheetProtection algorithmName="SHA-512" hashValue="TesuhcwjVtOeKTwALTtfAjqB+6pXfcug0HNI0qwmvtvHJ9pB3rOdt8TfN4v3l9MmhXDsf3Bou/4HmPs8GbRXAA==" saltValue="Kd/aMIXCD4bTeXqIwsE8BA==" spinCount="100000" sheet="1" formatCells="0" formatColumns="0" formatRows="0" insertColumns="0" insertRows="0" insertHyperlinks="0" deleteColumns="0" deleteRows="0" sort="0" autoFilter="0" pivotTables="0"/>
  <mergeCells count="9">
    <mergeCell ref="C91:H91"/>
    <mergeCell ref="B2:G2"/>
    <mergeCell ref="I6:J6"/>
    <mergeCell ref="I11:I12"/>
    <mergeCell ref="L6:N6"/>
    <mergeCell ref="I2:M2"/>
    <mergeCell ref="I3:M4"/>
    <mergeCell ref="D10:E10"/>
    <mergeCell ref="B3:G4"/>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EFE4AE01C7134598D0C7507D11E904" ma:contentTypeVersion="12" ma:contentTypeDescription="Create a new document." ma:contentTypeScope="" ma:versionID="a12cbf75c0e699d3b97f5d3a91fb68a7">
  <xsd:schema xmlns:xsd="http://www.w3.org/2001/XMLSchema" xmlns:xs="http://www.w3.org/2001/XMLSchema" xmlns:p="http://schemas.microsoft.com/office/2006/metadata/properties" xmlns:ns2="829b8c1f-a381-4243-ab37-e844c7bc768d" xmlns:ns3="a1303854-b82f-4df3-868f-5fbec6344c01" targetNamespace="http://schemas.microsoft.com/office/2006/metadata/properties" ma:root="true" ma:fieldsID="959f78177e20a70d7e727a2ac4e07ceb" ns2:_="" ns3:_="">
    <xsd:import namespace="829b8c1f-a381-4243-ab37-e844c7bc768d"/>
    <xsd:import namespace="a1303854-b82f-4df3-868f-5fbec6344c0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9b8c1f-a381-4243-ab37-e844c7bc76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733e4a7-3804-4364-929c-8c582fda1e9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303854-b82f-4df3-868f-5fbec6344c0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c28400c-a279-4b51-ad81-3ea0754709b6}" ma:internalName="TaxCatchAll" ma:showField="CatchAllData" ma:web="a1303854-b82f-4df3-868f-5fbec6344c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9b8c1f-a381-4243-ab37-e844c7bc768d">
      <Terms xmlns="http://schemas.microsoft.com/office/infopath/2007/PartnerControls"/>
    </lcf76f155ced4ddcb4097134ff3c332f>
    <TaxCatchAll xmlns="a1303854-b82f-4df3-868f-5fbec6344c0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F4BC57-AD2F-4B60-AF03-62214829EE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9b8c1f-a381-4243-ab37-e844c7bc768d"/>
    <ds:schemaRef ds:uri="a1303854-b82f-4df3-868f-5fbec6344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EAE42A-EB04-4C38-BA4E-376C6F8C977F}">
  <ds:schemaRefs>
    <ds:schemaRef ds:uri="http://schemas.microsoft.com/office/infopath/2007/PartnerControls"/>
    <ds:schemaRef ds:uri="http://purl.org/dc/elements/1.1/"/>
    <ds:schemaRef ds:uri="a1303854-b82f-4df3-868f-5fbec6344c01"/>
    <ds:schemaRef ds:uri="http://schemas.microsoft.com/office/2006/metadata/properties"/>
    <ds:schemaRef ds:uri="829b8c1f-a381-4243-ab37-e844c7bc768d"/>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70F4321-40AF-46CC-BE21-A3DC40789D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Comparateur</vt:lpstr>
      <vt:lpstr>Notice</vt:lpstr>
      <vt:lpstr>Notice!Zone_d_impression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delvoye</dc:creator>
  <cp:keywords/>
  <dc:description/>
  <cp:lastModifiedBy>marion bolloc'h</cp:lastModifiedBy>
  <cp:revision/>
  <dcterms:created xsi:type="dcterms:W3CDTF">2023-11-16T09:21:00Z</dcterms:created>
  <dcterms:modified xsi:type="dcterms:W3CDTF">2025-02-14T11:02:44Z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0x0101004AEFE4AE01C7134598D0C7507D11E904</vt:lpwstr>
  </property>
  <property fmtid="{D5CDD505-2E9C-101B-9397-08002B2CF9AE}" pid="3" name="MediaServiceImageTags">
    <vt:lpwstr/>
  </property>
</Properties>
</file>